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224.105\dati\GAB\EfficientamentoEnergetico\AVVISO FV ENTI SUP 20MILA\AVVISO PUBBLICO FV COMUNI\"/>
    </mc:Choice>
  </mc:AlternateContent>
  <xr:revisionPtr revIDLastSave="0" documentId="13_ncr:1_{0253E9B9-9B11-4541-89A6-2C9145345558}" xr6:coauthVersionLast="47" xr6:coauthVersionMax="47" xr10:uidLastSave="{00000000-0000-0000-0000-000000000000}"/>
  <bookViews>
    <workbookView xWindow="-120" yWindow="-120" windowWidth="51840" windowHeight="21120" tabRatio="800" xr2:uid="{00000000-000D-0000-FFFF-FFFF00000000}"/>
  </bookViews>
  <sheets>
    <sheet name="COPERTINA" sheetId="36" r:id="rId1"/>
    <sheet name="DATI DI PARTENZA" sheetId="1" r:id="rId2"/>
    <sheet name="IMP_1-5" sheetId="2" r:id="rId3"/>
    <sheet name="IMP_6-10" sheetId="40" r:id="rId4"/>
    <sheet name="IMP_11-15" sheetId="38" r:id="rId5"/>
    <sheet name="IMP_16-20" sheetId="39" r:id="rId6"/>
    <sheet name="IMP_21-25" sheetId="37" r:id="rId7"/>
    <sheet name="RIEPILOGO" sheetId="3" r:id="rId8"/>
  </sheets>
  <definedNames>
    <definedName name="_xlnm.Print_Area" localSheetId="1">'DATI DI PARTENZA'!$A$1:$G$15</definedName>
    <definedName name="_xlnm.Print_Area" localSheetId="4">'IMP_11-15'!$A$1:$F$39</definedName>
    <definedName name="_xlnm.Print_Area" localSheetId="2">'IMP_1-5'!$A$1:$F$39</definedName>
    <definedName name="_xlnm.Print_Area" localSheetId="5">'IMP_16-20'!$A$1:$F$39</definedName>
    <definedName name="_xlnm.Print_Area" localSheetId="6">'IMP_21-25'!$A$1:$F$39</definedName>
    <definedName name="_xlnm.Print_Area" localSheetId="3">'IMP_6-10'!$A$1:$F$39</definedName>
    <definedName name="_xlnm.Print_Area" localSheetId="7">RIEPILOGO!$A$1:$B$32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5" i="2" l="1"/>
  <c r="B70" i="2"/>
  <c r="F70" i="37"/>
  <c r="E70" i="37"/>
  <c r="D70" i="37"/>
  <c r="C70" i="37"/>
  <c r="B70" i="37"/>
  <c r="F70" i="39"/>
  <c r="E70" i="39"/>
  <c r="D70" i="39"/>
  <c r="C70" i="39"/>
  <c r="B70" i="39"/>
  <c r="F70" i="38"/>
  <c r="E70" i="38"/>
  <c r="D70" i="38"/>
  <c r="C70" i="38"/>
  <c r="B70" i="38"/>
  <c r="F70" i="40"/>
  <c r="E70" i="40"/>
  <c r="D70" i="40"/>
  <c r="C70" i="40"/>
  <c r="B70" i="40"/>
  <c r="T10" i="37"/>
  <c r="T11" i="37" s="1"/>
  <c r="S10" i="37"/>
  <c r="S11" i="37" s="1"/>
  <c r="R10" i="37"/>
  <c r="R11" i="37" s="1"/>
  <c r="Q10" i="37"/>
  <c r="Q11" i="37" s="1"/>
  <c r="P10" i="37"/>
  <c r="P11" i="37" s="1"/>
  <c r="T10" i="39"/>
  <c r="T11" i="39" s="1"/>
  <c r="S10" i="39"/>
  <c r="S11" i="39" s="1"/>
  <c r="R10" i="39"/>
  <c r="R11" i="39" s="1"/>
  <c r="Q10" i="39"/>
  <c r="Q11" i="39" s="1"/>
  <c r="P10" i="39"/>
  <c r="P11" i="39" s="1"/>
  <c r="T10" i="38"/>
  <c r="T11" i="38" s="1"/>
  <c r="S10" i="38"/>
  <c r="S11" i="38" s="1"/>
  <c r="R10" i="38"/>
  <c r="R11" i="38" s="1"/>
  <c r="Q10" i="38"/>
  <c r="Q11" i="38" s="1"/>
  <c r="P10" i="38"/>
  <c r="P11" i="38" s="1"/>
  <c r="U11" i="38" s="1"/>
  <c r="K11" i="3" s="1"/>
  <c r="T10" i="40"/>
  <c r="T11" i="40" s="1"/>
  <c r="S10" i="40"/>
  <c r="S11" i="40" s="1"/>
  <c r="R10" i="40"/>
  <c r="R11" i="40" s="1"/>
  <c r="Q10" i="40"/>
  <c r="Q11" i="40" s="1"/>
  <c r="P10" i="40"/>
  <c r="P11" i="40" s="1"/>
  <c r="U11" i="40" s="1"/>
  <c r="J11" i="3" s="1"/>
  <c r="P10" i="2"/>
  <c r="P11" i="2" s="1"/>
  <c r="Q10" i="2"/>
  <c r="Q11" i="2" s="1"/>
  <c r="R10" i="2"/>
  <c r="R11" i="2" s="1"/>
  <c r="S10" i="2"/>
  <c r="S11" i="2" s="1"/>
  <c r="T10" i="2"/>
  <c r="T11" i="2" s="1"/>
  <c r="Q4" i="2"/>
  <c r="Q3" i="2" s="1"/>
  <c r="R4" i="2"/>
  <c r="R3" i="2" s="1"/>
  <c r="S4" i="2"/>
  <c r="S3" i="2" s="1"/>
  <c r="T4" i="2"/>
  <c r="T3" i="2" s="1"/>
  <c r="P4" i="2"/>
  <c r="T6" i="2"/>
  <c r="S6" i="2"/>
  <c r="R6" i="2"/>
  <c r="R7" i="2" s="1"/>
  <c r="Q6" i="2"/>
  <c r="P6" i="2"/>
  <c r="T6" i="37"/>
  <c r="T7" i="37" s="1"/>
  <c r="S6" i="37"/>
  <c r="S7" i="37" s="1"/>
  <c r="R6" i="37"/>
  <c r="R7" i="37" s="1"/>
  <c r="Q6" i="37"/>
  <c r="Q7" i="37" s="1"/>
  <c r="P6" i="37"/>
  <c r="P7" i="37" s="1"/>
  <c r="U7" i="37" s="1"/>
  <c r="M9" i="3" s="1"/>
  <c r="T5" i="37"/>
  <c r="S5" i="37"/>
  <c r="R5" i="37"/>
  <c r="Q5" i="37"/>
  <c r="P5" i="37"/>
  <c r="T6" i="39"/>
  <c r="T7" i="39" s="1"/>
  <c r="S6" i="39"/>
  <c r="S7" i="39" s="1"/>
  <c r="R6" i="39"/>
  <c r="R7" i="39" s="1"/>
  <c r="Q6" i="39"/>
  <c r="Q7" i="39" s="1"/>
  <c r="P6" i="39"/>
  <c r="P7" i="39" s="1"/>
  <c r="U7" i="39" s="1"/>
  <c r="L9" i="3" s="1"/>
  <c r="T5" i="39"/>
  <c r="S5" i="39"/>
  <c r="R5" i="39"/>
  <c r="Q5" i="39"/>
  <c r="P5" i="39"/>
  <c r="U5" i="39" s="1"/>
  <c r="T6" i="38"/>
  <c r="T7" i="38" s="1"/>
  <c r="S6" i="38"/>
  <c r="S7" i="38" s="1"/>
  <c r="R6" i="38"/>
  <c r="R7" i="38" s="1"/>
  <c r="Q6" i="38"/>
  <c r="Q7" i="38" s="1"/>
  <c r="P6" i="38"/>
  <c r="P7" i="38" s="1"/>
  <c r="U7" i="38" s="1"/>
  <c r="K9" i="3" s="1"/>
  <c r="T5" i="38"/>
  <c r="S5" i="38"/>
  <c r="R5" i="38"/>
  <c r="Q5" i="38"/>
  <c r="P5" i="38"/>
  <c r="U5" i="38" s="1"/>
  <c r="T6" i="40"/>
  <c r="T7" i="40" s="1"/>
  <c r="S6" i="40"/>
  <c r="S7" i="40" s="1"/>
  <c r="R6" i="40"/>
  <c r="R7" i="40" s="1"/>
  <c r="Q6" i="40"/>
  <c r="Q7" i="40" s="1"/>
  <c r="P6" i="40"/>
  <c r="P7" i="40" s="1"/>
  <c r="U7" i="40" s="1"/>
  <c r="J9" i="3" s="1"/>
  <c r="T5" i="40"/>
  <c r="S5" i="40"/>
  <c r="R5" i="40"/>
  <c r="Q5" i="40"/>
  <c r="P5" i="40"/>
  <c r="U5" i="40" s="1"/>
  <c r="Q7" i="2"/>
  <c r="P7" i="2"/>
  <c r="P5" i="2"/>
  <c r="D24" i="3"/>
  <c r="B24" i="3" s="1"/>
  <c r="F70" i="2"/>
  <c r="E70" i="2"/>
  <c r="D70" i="2"/>
  <c r="C70" i="2"/>
  <c r="AW23" i="2"/>
  <c r="AW24" i="2" s="1"/>
  <c r="F25" i="40"/>
  <c r="E25" i="40"/>
  <c r="D25" i="40"/>
  <c r="B25" i="40"/>
  <c r="C25" i="40"/>
  <c r="J3" i="37"/>
  <c r="C3" i="37" s="1"/>
  <c r="K3" i="37"/>
  <c r="D3" i="37" s="1"/>
  <c r="L3" i="37"/>
  <c r="E3" i="37" s="1"/>
  <c r="M3" i="37"/>
  <c r="F3" i="37" s="1"/>
  <c r="I3" i="37"/>
  <c r="B3" i="37" s="1"/>
  <c r="J3" i="39"/>
  <c r="K3" i="39"/>
  <c r="L3" i="39"/>
  <c r="E3" i="39" s="1"/>
  <c r="M3" i="39"/>
  <c r="F3" i="39" s="1"/>
  <c r="D3" i="39"/>
  <c r="C3" i="39"/>
  <c r="I3" i="39"/>
  <c r="B3" i="39" s="1"/>
  <c r="M3" i="38"/>
  <c r="F3" i="38" s="1"/>
  <c r="J3" i="38"/>
  <c r="C3" i="38" s="1"/>
  <c r="K3" i="38"/>
  <c r="D3" i="38" s="1"/>
  <c r="L3" i="38"/>
  <c r="E3" i="38" s="1"/>
  <c r="I3" i="38"/>
  <c r="B3" i="38" s="1"/>
  <c r="J3" i="40"/>
  <c r="C3" i="40" s="1"/>
  <c r="K3" i="40"/>
  <c r="D3" i="40" s="1"/>
  <c r="L3" i="40"/>
  <c r="E3" i="40" s="1"/>
  <c r="M3" i="40"/>
  <c r="F3" i="40" s="1"/>
  <c r="I3" i="40"/>
  <c r="B3" i="40" s="1"/>
  <c r="B119" i="40"/>
  <c r="G118" i="40"/>
  <c r="G117" i="40"/>
  <c r="G119" i="40" s="1"/>
  <c r="D116" i="40"/>
  <c r="D115" i="40"/>
  <c r="E107" i="40"/>
  <c r="E106" i="40"/>
  <c r="E105" i="40"/>
  <c r="E103" i="40"/>
  <c r="E102" i="40"/>
  <c r="E101" i="40"/>
  <c r="E100" i="40"/>
  <c r="E99" i="40"/>
  <c r="E98" i="40"/>
  <c r="E97" i="40"/>
  <c r="E96" i="40"/>
  <c r="E95" i="40"/>
  <c r="F90" i="40"/>
  <c r="E90" i="40"/>
  <c r="D90" i="40"/>
  <c r="C90" i="40"/>
  <c r="B90" i="40"/>
  <c r="F89" i="40"/>
  <c r="E89" i="40"/>
  <c r="D89" i="40"/>
  <c r="C89" i="40"/>
  <c r="B89" i="40"/>
  <c r="F88" i="40"/>
  <c r="E88" i="40"/>
  <c r="D88" i="40"/>
  <c r="C88" i="40"/>
  <c r="C91" i="40" s="1"/>
  <c r="C34" i="40" s="1"/>
  <c r="B88" i="40"/>
  <c r="B91" i="40" s="1"/>
  <c r="B34" i="40" s="1"/>
  <c r="T82" i="40"/>
  <c r="P82" i="40"/>
  <c r="T80" i="40"/>
  <c r="T83" i="40" s="1"/>
  <c r="P80" i="40"/>
  <c r="P83" i="40" s="1"/>
  <c r="F79" i="40"/>
  <c r="E79" i="40"/>
  <c r="D79" i="40"/>
  <c r="C79" i="40"/>
  <c r="B79" i="40"/>
  <c r="F78" i="40"/>
  <c r="E78" i="40"/>
  <c r="D78" i="40"/>
  <c r="C78" i="40"/>
  <c r="B78" i="40"/>
  <c r="F77" i="40"/>
  <c r="E77" i="40"/>
  <c r="D77" i="40"/>
  <c r="C77" i="40"/>
  <c r="B77" i="40"/>
  <c r="Q67" i="40"/>
  <c r="T58" i="40"/>
  <c r="T61" i="40" s="1"/>
  <c r="P58" i="40"/>
  <c r="P61" i="40" s="1"/>
  <c r="F49" i="40"/>
  <c r="F50" i="40" s="1"/>
  <c r="E49" i="40"/>
  <c r="E50" i="40" s="1"/>
  <c r="D49" i="40"/>
  <c r="D50" i="40" s="1"/>
  <c r="C49" i="40"/>
  <c r="C50" i="40" s="1"/>
  <c r="B49" i="40"/>
  <c r="Q43" i="40"/>
  <c r="U33" i="40"/>
  <c r="N33" i="40"/>
  <c r="M33" i="40"/>
  <c r="L33" i="40"/>
  <c r="K33" i="40"/>
  <c r="J33" i="40"/>
  <c r="I33" i="40"/>
  <c r="H33" i="40"/>
  <c r="G33" i="40"/>
  <c r="U32" i="40"/>
  <c r="P28" i="40"/>
  <c r="J7" i="3" s="1"/>
  <c r="P27" i="40"/>
  <c r="J6" i="3" s="1"/>
  <c r="P26" i="40"/>
  <c r="J5" i="3" s="1"/>
  <c r="U25" i="40"/>
  <c r="T25" i="40"/>
  <c r="S25" i="40"/>
  <c r="R25" i="40"/>
  <c r="Q25" i="40"/>
  <c r="B119" i="39"/>
  <c r="G118" i="39"/>
  <c r="G117" i="39"/>
  <c r="G119" i="39" s="1"/>
  <c r="D116" i="39"/>
  <c r="D115" i="39"/>
  <c r="E107" i="39"/>
  <c r="E106" i="39"/>
  <c r="E105" i="39"/>
  <c r="E103" i="39"/>
  <c r="E102" i="39"/>
  <c r="E101" i="39"/>
  <c r="E100" i="39"/>
  <c r="E99" i="39"/>
  <c r="E98" i="39"/>
  <c r="E97" i="39"/>
  <c r="E96" i="39"/>
  <c r="E95" i="39"/>
  <c r="F90" i="39"/>
  <c r="E90" i="39"/>
  <c r="D90" i="39"/>
  <c r="C90" i="39"/>
  <c r="B90" i="39"/>
  <c r="F89" i="39"/>
  <c r="E89" i="39"/>
  <c r="D89" i="39"/>
  <c r="C89" i="39"/>
  <c r="B89" i="39"/>
  <c r="F88" i="39"/>
  <c r="F91" i="39" s="1"/>
  <c r="F34" i="39" s="1"/>
  <c r="E88" i="39"/>
  <c r="E91" i="39" s="1"/>
  <c r="E34" i="39" s="1"/>
  <c r="D88" i="39"/>
  <c r="D91" i="39" s="1"/>
  <c r="D34" i="39" s="1"/>
  <c r="C88" i="39"/>
  <c r="C91" i="39" s="1"/>
  <c r="C34" i="39" s="1"/>
  <c r="B88" i="39"/>
  <c r="B91" i="39" s="1"/>
  <c r="B34" i="39" s="1"/>
  <c r="T82" i="39"/>
  <c r="P82" i="39"/>
  <c r="T80" i="39"/>
  <c r="T83" i="39" s="1"/>
  <c r="P80" i="39"/>
  <c r="P83" i="39" s="1"/>
  <c r="F79" i="39"/>
  <c r="E79" i="39"/>
  <c r="D79" i="39"/>
  <c r="C79" i="39"/>
  <c r="B79" i="39"/>
  <c r="F78" i="39"/>
  <c r="E78" i="39"/>
  <c r="D78" i="39"/>
  <c r="C78" i="39"/>
  <c r="B78" i="39"/>
  <c r="F77" i="39"/>
  <c r="E77" i="39"/>
  <c r="D77" i="39"/>
  <c r="C77" i="39"/>
  <c r="B77" i="39"/>
  <c r="Q67" i="39"/>
  <c r="T58" i="39"/>
  <c r="T61" i="39" s="1"/>
  <c r="P58" i="39"/>
  <c r="P61" i="39" s="1"/>
  <c r="F49" i="39"/>
  <c r="F50" i="39" s="1"/>
  <c r="E49" i="39"/>
  <c r="E50" i="39" s="1"/>
  <c r="D49" i="39"/>
  <c r="D50" i="39" s="1"/>
  <c r="C49" i="39"/>
  <c r="C50" i="39" s="1"/>
  <c r="B49" i="39"/>
  <c r="Q43" i="39"/>
  <c r="L24" i="3"/>
  <c r="U33" i="39"/>
  <c r="N33" i="39"/>
  <c r="M33" i="39"/>
  <c r="L33" i="39"/>
  <c r="K33" i="39"/>
  <c r="J33" i="39"/>
  <c r="I33" i="39"/>
  <c r="H33" i="39"/>
  <c r="G33" i="39"/>
  <c r="U32" i="39"/>
  <c r="P28" i="39"/>
  <c r="L7" i="3" s="1"/>
  <c r="P27" i="39"/>
  <c r="L6" i="3" s="1"/>
  <c r="P26" i="39"/>
  <c r="L5" i="3" s="1"/>
  <c r="U25" i="39"/>
  <c r="T25" i="39"/>
  <c r="S25" i="39"/>
  <c r="R25" i="39"/>
  <c r="Q25" i="39"/>
  <c r="C25" i="39"/>
  <c r="B25" i="39"/>
  <c r="B119" i="38"/>
  <c r="G118" i="38"/>
  <c r="G117" i="38"/>
  <c r="G119" i="38" s="1"/>
  <c r="D116" i="38"/>
  <c r="D115" i="38"/>
  <c r="E107" i="38"/>
  <c r="E106" i="38"/>
  <c r="E105" i="38"/>
  <c r="E103" i="38"/>
  <c r="E102" i="38"/>
  <c r="E101" i="38"/>
  <c r="E100" i="38"/>
  <c r="E99" i="38"/>
  <c r="E98" i="38"/>
  <c r="E97" i="38"/>
  <c r="E96" i="38"/>
  <c r="E95" i="38"/>
  <c r="F90" i="38"/>
  <c r="E90" i="38"/>
  <c r="D90" i="38"/>
  <c r="C90" i="38"/>
  <c r="B90" i="38"/>
  <c r="F89" i="38"/>
  <c r="E89" i="38"/>
  <c r="D89" i="38"/>
  <c r="C89" i="38"/>
  <c r="B89" i="38"/>
  <c r="F88" i="38"/>
  <c r="F91" i="38" s="1"/>
  <c r="F34" i="38" s="1"/>
  <c r="E88" i="38"/>
  <c r="E91" i="38" s="1"/>
  <c r="E34" i="38" s="1"/>
  <c r="D88" i="38"/>
  <c r="D91" i="38" s="1"/>
  <c r="D34" i="38" s="1"/>
  <c r="C88" i="38"/>
  <c r="C91" i="38" s="1"/>
  <c r="C34" i="38" s="1"/>
  <c r="B88" i="38"/>
  <c r="B91" i="38" s="1"/>
  <c r="B34" i="38" s="1"/>
  <c r="P34" i="38" s="1"/>
  <c r="T82" i="38"/>
  <c r="P82" i="38"/>
  <c r="T80" i="38"/>
  <c r="T83" i="38" s="1"/>
  <c r="P80" i="38"/>
  <c r="P83" i="38" s="1"/>
  <c r="F79" i="38"/>
  <c r="E79" i="38"/>
  <c r="D79" i="38"/>
  <c r="C79" i="38"/>
  <c r="B79" i="38"/>
  <c r="F78" i="38"/>
  <c r="E78" i="38"/>
  <c r="D78" i="38"/>
  <c r="C78" i="38"/>
  <c r="B78" i="38"/>
  <c r="F77" i="38"/>
  <c r="E77" i="38"/>
  <c r="D77" i="38"/>
  <c r="C77" i="38"/>
  <c r="B77" i="38"/>
  <c r="Q67" i="38"/>
  <c r="T58" i="38"/>
  <c r="T61" i="38" s="1"/>
  <c r="P58" i="38"/>
  <c r="P61" i="38" s="1"/>
  <c r="F49" i="38"/>
  <c r="F50" i="38" s="1"/>
  <c r="E49" i="38"/>
  <c r="E50" i="38" s="1"/>
  <c r="D49" i="38"/>
  <c r="D50" i="38" s="1"/>
  <c r="C49" i="38"/>
  <c r="C50" i="38" s="1"/>
  <c r="B49" i="38"/>
  <c r="Q43" i="38"/>
  <c r="U33" i="38"/>
  <c r="N33" i="38"/>
  <c r="M33" i="38"/>
  <c r="L33" i="38"/>
  <c r="K33" i="38"/>
  <c r="J33" i="38"/>
  <c r="I33" i="38"/>
  <c r="H33" i="38"/>
  <c r="G33" i="38"/>
  <c r="U32" i="38"/>
  <c r="P28" i="38"/>
  <c r="K7" i="3" s="1"/>
  <c r="P27" i="38"/>
  <c r="K6" i="3" s="1"/>
  <c r="P26" i="38"/>
  <c r="K5" i="3" s="1"/>
  <c r="U25" i="38"/>
  <c r="T25" i="38"/>
  <c r="S25" i="38"/>
  <c r="R25" i="38"/>
  <c r="Q25" i="38"/>
  <c r="C25" i="38"/>
  <c r="B25" i="38"/>
  <c r="B119" i="37"/>
  <c r="G118" i="37"/>
  <c r="G117" i="37"/>
  <c r="G119" i="37" s="1"/>
  <c r="D116" i="37"/>
  <c r="D115" i="37"/>
  <c r="E107" i="37"/>
  <c r="E106" i="37"/>
  <c r="E105" i="37"/>
  <c r="E103" i="37"/>
  <c r="E102" i="37"/>
  <c r="E101" i="37"/>
  <c r="E100" i="37"/>
  <c r="E99" i="37"/>
  <c r="E98" i="37"/>
  <c r="E97" i="37"/>
  <c r="E96" i="37"/>
  <c r="E95" i="37"/>
  <c r="F90" i="37"/>
  <c r="E90" i="37"/>
  <c r="D90" i="37"/>
  <c r="C90" i="37"/>
  <c r="B90" i="37"/>
  <c r="F89" i="37"/>
  <c r="E89" i="37"/>
  <c r="D89" i="37"/>
  <c r="C89" i="37"/>
  <c r="B89" i="37"/>
  <c r="F88" i="37"/>
  <c r="F91" i="37" s="1"/>
  <c r="F34" i="37" s="1"/>
  <c r="E88" i="37"/>
  <c r="E91" i="37" s="1"/>
  <c r="E34" i="37" s="1"/>
  <c r="D88" i="37"/>
  <c r="C88" i="37"/>
  <c r="B88" i="37"/>
  <c r="B91" i="37" s="1"/>
  <c r="B34" i="37" s="1"/>
  <c r="T82" i="37"/>
  <c r="P82" i="37"/>
  <c r="T80" i="37"/>
  <c r="T83" i="37" s="1"/>
  <c r="P80" i="37"/>
  <c r="P83" i="37" s="1"/>
  <c r="F79" i="37"/>
  <c r="E79" i="37"/>
  <c r="D79" i="37"/>
  <c r="C79" i="37"/>
  <c r="B79" i="37"/>
  <c r="F78" i="37"/>
  <c r="E78" i="37"/>
  <c r="D78" i="37"/>
  <c r="C78" i="37"/>
  <c r="B78" i="37"/>
  <c r="F77" i="37"/>
  <c r="E77" i="37"/>
  <c r="D77" i="37"/>
  <c r="C77" i="37"/>
  <c r="B77" i="37"/>
  <c r="Q67" i="37"/>
  <c r="T58" i="37"/>
  <c r="T61" i="37" s="1"/>
  <c r="P58" i="37"/>
  <c r="P61" i="37" s="1"/>
  <c r="F49" i="37"/>
  <c r="F50" i="37" s="1"/>
  <c r="E49" i="37"/>
  <c r="E50" i="37" s="1"/>
  <c r="D49" i="37"/>
  <c r="D50" i="37" s="1"/>
  <c r="C49" i="37"/>
  <c r="C50" i="37" s="1"/>
  <c r="B49" i="37"/>
  <c r="Q43" i="37"/>
  <c r="U33" i="37"/>
  <c r="N33" i="37"/>
  <c r="M33" i="37"/>
  <c r="L33" i="37"/>
  <c r="K33" i="37"/>
  <c r="J33" i="37"/>
  <c r="I33" i="37"/>
  <c r="H33" i="37"/>
  <c r="G33" i="37"/>
  <c r="U32" i="37"/>
  <c r="P28" i="37"/>
  <c r="M7" i="3" s="1"/>
  <c r="P27" i="37"/>
  <c r="M6" i="3" s="1"/>
  <c r="P26" i="37"/>
  <c r="M5" i="3" s="1"/>
  <c r="U25" i="37"/>
  <c r="T25" i="37"/>
  <c r="S25" i="37"/>
  <c r="R25" i="37"/>
  <c r="Q25" i="37"/>
  <c r="C25" i="37"/>
  <c r="B25" i="37"/>
  <c r="F25" i="37"/>
  <c r="E25" i="37"/>
  <c r="D25" i="37"/>
  <c r="T82" i="2"/>
  <c r="P82" i="2"/>
  <c r="T80" i="2"/>
  <c r="P80" i="2"/>
  <c r="T58" i="2"/>
  <c r="T61" i="2" s="1"/>
  <c r="P58" i="2"/>
  <c r="P61" i="2" s="1"/>
  <c r="Q43" i="2"/>
  <c r="B49" i="2"/>
  <c r="T5" i="2"/>
  <c r="S5" i="2"/>
  <c r="R5" i="2"/>
  <c r="Q5" i="2"/>
  <c r="Q8" i="2" s="1"/>
  <c r="F49" i="2"/>
  <c r="F50" i="2" s="1"/>
  <c r="E49" i="2"/>
  <c r="E50" i="2" s="1"/>
  <c r="D49" i="2"/>
  <c r="D50" i="2" s="1"/>
  <c r="C49" i="2"/>
  <c r="C50" i="2" s="1"/>
  <c r="R25" i="2"/>
  <c r="S25" i="2"/>
  <c r="T25" i="2"/>
  <c r="U25" i="2"/>
  <c r="Q25" i="2"/>
  <c r="F32" i="3"/>
  <c r="E32" i="3"/>
  <c r="D8" i="3"/>
  <c r="D9" i="3" s="1"/>
  <c r="P28" i="2"/>
  <c r="I7" i="3" s="1"/>
  <c r="P27" i="2"/>
  <c r="I6" i="3" s="1"/>
  <c r="P26" i="2"/>
  <c r="I5" i="3" s="1"/>
  <c r="Q67" i="2"/>
  <c r="B77" i="2"/>
  <c r="U32" i="2"/>
  <c r="U33" i="2"/>
  <c r="G33" i="2"/>
  <c r="H33" i="2"/>
  <c r="I33" i="2"/>
  <c r="J33" i="2"/>
  <c r="K33" i="2"/>
  <c r="L33" i="2"/>
  <c r="M33" i="2"/>
  <c r="N33" i="2"/>
  <c r="C90" i="2"/>
  <c r="D90" i="2"/>
  <c r="E90" i="2"/>
  <c r="F90" i="2"/>
  <c r="C89" i="2"/>
  <c r="D89" i="2"/>
  <c r="E89" i="2"/>
  <c r="F89" i="2"/>
  <c r="C88" i="2"/>
  <c r="D88" i="2"/>
  <c r="D91" i="2" s="1"/>
  <c r="D34" i="2" s="1"/>
  <c r="E88" i="2"/>
  <c r="E91" i="2" s="1"/>
  <c r="E34" i="2" s="1"/>
  <c r="F88" i="2"/>
  <c r="F91" i="2" s="1"/>
  <c r="F34" i="2" s="1"/>
  <c r="B88" i="2"/>
  <c r="B90" i="2"/>
  <c r="B89" i="2"/>
  <c r="B119" i="2"/>
  <c r="D115" i="2"/>
  <c r="D116" i="2"/>
  <c r="M3" i="2"/>
  <c r="F3" i="2" s="1"/>
  <c r="L3" i="2"/>
  <c r="E3" i="2" s="1"/>
  <c r="K3" i="2"/>
  <c r="D3" i="2" s="1"/>
  <c r="J3" i="2"/>
  <c r="C3" i="2" s="1"/>
  <c r="I3" i="2"/>
  <c r="B3" i="2" s="1"/>
  <c r="E107" i="2"/>
  <c r="E106" i="2"/>
  <c r="E103" i="2"/>
  <c r="E102" i="2"/>
  <c r="E101" i="2"/>
  <c r="E100" i="2"/>
  <c r="E99" i="2"/>
  <c r="E98" i="2"/>
  <c r="E97" i="2"/>
  <c r="E96" i="2"/>
  <c r="E95" i="2"/>
  <c r="F79" i="2"/>
  <c r="E79" i="2"/>
  <c r="D79" i="2"/>
  <c r="C79" i="2"/>
  <c r="B79" i="2"/>
  <c r="F78" i="2"/>
  <c r="E78" i="2"/>
  <c r="D78" i="2"/>
  <c r="C78" i="2"/>
  <c r="B78" i="2"/>
  <c r="F77" i="2"/>
  <c r="E77" i="2"/>
  <c r="D77" i="2"/>
  <c r="C77" i="2"/>
  <c r="D25" i="2"/>
  <c r="S26" i="2" s="1"/>
  <c r="C25" i="2"/>
  <c r="U11" i="39" l="1"/>
  <c r="L11" i="3" s="1"/>
  <c r="D91" i="37"/>
  <c r="D34" i="37" s="1"/>
  <c r="C71" i="40"/>
  <c r="C72" i="40" s="1"/>
  <c r="C73" i="40" s="1"/>
  <c r="C75" i="40" s="1"/>
  <c r="T8" i="2"/>
  <c r="R8" i="2"/>
  <c r="S7" i="2"/>
  <c r="S8" i="2"/>
  <c r="U5" i="2"/>
  <c r="L12" i="3" s="1"/>
  <c r="P3" i="2"/>
  <c r="P8" i="2"/>
  <c r="U11" i="2"/>
  <c r="I11" i="3" s="1"/>
  <c r="B71" i="2"/>
  <c r="F71" i="37"/>
  <c r="F72" i="37" s="1"/>
  <c r="F73" i="37" s="1"/>
  <c r="F75" i="37" s="1"/>
  <c r="E71" i="37"/>
  <c r="E72" i="37" s="1"/>
  <c r="E73" i="37" s="1"/>
  <c r="E75" i="37" s="1"/>
  <c r="D71" i="37"/>
  <c r="D72" i="37" s="1"/>
  <c r="D73" i="37" s="1"/>
  <c r="D75" i="37" s="1"/>
  <c r="C71" i="37"/>
  <c r="C72" i="37" s="1"/>
  <c r="C73" i="37" s="1"/>
  <c r="C75" i="37" s="1"/>
  <c r="B71" i="37"/>
  <c r="B72" i="37" s="1"/>
  <c r="B73" i="37" s="1"/>
  <c r="B75" i="37" s="1"/>
  <c r="C71" i="39"/>
  <c r="C72" i="39" s="1"/>
  <c r="C73" i="39" s="1"/>
  <c r="C75" i="39" s="1"/>
  <c r="B71" i="39"/>
  <c r="B72" i="39" s="1"/>
  <c r="B73" i="39" s="1"/>
  <c r="B75" i="39" s="1"/>
  <c r="C71" i="38"/>
  <c r="C72" i="38" s="1"/>
  <c r="C73" i="38" s="1"/>
  <c r="C75" i="38" s="1"/>
  <c r="B71" i="38"/>
  <c r="B72" i="38" s="1"/>
  <c r="B73" i="38" s="1"/>
  <c r="B75" i="38" s="1"/>
  <c r="F71" i="40"/>
  <c r="F72" i="40" s="1"/>
  <c r="F73" i="40" s="1"/>
  <c r="F75" i="40" s="1"/>
  <c r="E71" i="40"/>
  <c r="E72" i="40" s="1"/>
  <c r="E73" i="40" s="1"/>
  <c r="E75" i="40" s="1"/>
  <c r="D71" i="40"/>
  <c r="D72" i="40" s="1"/>
  <c r="D73" i="40" s="1"/>
  <c r="D75" i="40" s="1"/>
  <c r="B71" i="40"/>
  <c r="B72" i="40" s="1"/>
  <c r="B73" i="40" s="1"/>
  <c r="B75" i="40" s="1"/>
  <c r="U11" i="37"/>
  <c r="M11" i="3" s="1"/>
  <c r="U5" i="37"/>
  <c r="U6" i="2"/>
  <c r="T7" i="2"/>
  <c r="P34" i="39"/>
  <c r="D71" i="2"/>
  <c r="D72" i="2" s="1"/>
  <c r="D73" i="2" s="1"/>
  <c r="D75" i="2" s="1"/>
  <c r="C71" i="2"/>
  <c r="C72" i="2" s="1"/>
  <c r="C73" i="2" s="1"/>
  <c r="C75" i="2" s="1"/>
  <c r="M24" i="3"/>
  <c r="L19" i="3"/>
  <c r="K24" i="3"/>
  <c r="K19" i="3"/>
  <c r="J24" i="3"/>
  <c r="C91" i="37"/>
  <c r="C34" i="37" s="1"/>
  <c r="R26" i="40"/>
  <c r="Q26" i="40"/>
  <c r="F91" i="40"/>
  <c r="F34" i="40" s="1"/>
  <c r="D91" i="40"/>
  <c r="D34" i="40" s="1"/>
  <c r="I24" i="3"/>
  <c r="Q26" i="37"/>
  <c r="S26" i="37"/>
  <c r="R26" i="37"/>
  <c r="P50" i="37"/>
  <c r="B50" i="37"/>
  <c r="P49" i="37" s="1"/>
  <c r="R26" i="39"/>
  <c r="Q26" i="39"/>
  <c r="Q26" i="38"/>
  <c r="R26" i="38"/>
  <c r="E91" i="40"/>
  <c r="E34" i="40" s="1"/>
  <c r="T26" i="40"/>
  <c r="E25" i="2"/>
  <c r="E71" i="2" s="1"/>
  <c r="E72" i="2" s="1"/>
  <c r="E73" i="2" s="1"/>
  <c r="E75" i="2" s="1"/>
  <c r="G5" i="3"/>
  <c r="B5" i="3" s="1"/>
  <c r="G7" i="3"/>
  <c r="B7" i="3" s="1"/>
  <c r="G6" i="3"/>
  <c r="B6" i="3" s="1"/>
  <c r="E116" i="40"/>
  <c r="F116" i="40"/>
  <c r="O116" i="40" s="1"/>
  <c r="E115" i="40"/>
  <c r="F115" i="40"/>
  <c r="F53" i="40"/>
  <c r="F54" i="40"/>
  <c r="F33" i="40" s="1"/>
  <c r="E53" i="40"/>
  <c r="E54" i="40"/>
  <c r="E33" i="40" s="1"/>
  <c r="D53" i="40"/>
  <c r="D54" i="40"/>
  <c r="D33" i="40" s="1"/>
  <c r="C53" i="40"/>
  <c r="C54" i="40"/>
  <c r="C33" i="40" s="1"/>
  <c r="P50" i="40"/>
  <c r="B50" i="40"/>
  <c r="P49" i="40" s="1"/>
  <c r="E80" i="40"/>
  <c r="E81" i="40" s="1"/>
  <c r="E82" i="40" s="1"/>
  <c r="E83" i="40" s="1"/>
  <c r="E29" i="40"/>
  <c r="C80" i="40"/>
  <c r="C81" i="40" s="1"/>
  <c r="C82" i="40" s="1"/>
  <c r="C83" i="40" s="1"/>
  <c r="C29" i="40"/>
  <c r="P25" i="40"/>
  <c r="J4" i="3" s="1"/>
  <c r="B80" i="40"/>
  <c r="B81" i="40" s="1"/>
  <c r="B82" i="40" s="1"/>
  <c r="B83" i="40" s="1"/>
  <c r="P71" i="40"/>
  <c r="P70" i="40"/>
  <c r="B29" i="40"/>
  <c r="E116" i="39"/>
  <c r="F116" i="39"/>
  <c r="F115" i="39"/>
  <c r="E115" i="39"/>
  <c r="O115" i="39" s="1"/>
  <c r="P71" i="39"/>
  <c r="P70" i="39"/>
  <c r="F53" i="39"/>
  <c r="F54" i="39"/>
  <c r="F33" i="39" s="1"/>
  <c r="E53" i="39"/>
  <c r="E54" i="39"/>
  <c r="E33" i="39" s="1"/>
  <c r="D53" i="39"/>
  <c r="D54" i="39"/>
  <c r="D33" i="39" s="1"/>
  <c r="C53" i="39"/>
  <c r="C54" i="39"/>
  <c r="C33" i="39" s="1"/>
  <c r="P50" i="39"/>
  <c r="B50" i="39"/>
  <c r="P49" i="39" s="1"/>
  <c r="C80" i="39"/>
  <c r="C81" i="39" s="1"/>
  <c r="C82" i="39" s="1"/>
  <c r="C83" i="39" s="1"/>
  <c r="C29" i="39"/>
  <c r="B80" i="39"/>
  <c r="B81" i="39" s="1"/>
  <c r="B82" i="39" s="1"/>
  <c r="B83" i="39" s="1"/>
  <c r="B29" i="39"/>
  <c r="F25" i="39"/>
  <c r="F71" i="39" s="1"/>
  <c r="F72" i="39" s="1"/>
  <c r="F73" i="39" s="1"/>
  <c r="F75" i="39" s="1"/>
  <c r="E25" i="39"/>
  <c r="E71" i="39" s="1"/>
  <c r="E72" i="39" s="1"/>
  <c r="E73" i="39" s="1"/>
  <c r="E75" i="39" s="1"/>
  <c r="D25" i="39"/>
  <c r="D71" i="39" s="1"/>
  <c r="D72" i="39" s="1"/>
  <c r="D73" i="39" s="1"/>
  <c r="D75" i="39" s="1"/>
  <c r="F116" i="38"/>
  <c r="E116" i="38"/>
  <c r="F115" i="38"/>
  <c r="E115" i="38"/>
  <c r="O115" i="38" s="1"/>
  <c r="P71" i="38"/>
  <c r="P70" i="38"/>
  <c r="F53" i="38"/>
  <c r="F54" i="38"/>
  <c r="F33" i="38" s="1"/>
  <c r="E53" i="38"/>
  <c r="E54" i="38"/>
  <c r="E33" i="38" s="1"/>
  <c r="D53" i="38"/>
  <c r="D54" i="38"/>
  <c r="D33" i="38" s="1"/>
  <c r="C53" i="38"/>
  <c r="C54" i="38"/>
  <c r="C33" i="38" s="1"/>
  <c r="P50" i="38"/>
  <c r="B50" i="38"/>
  <c r="P49" i="38" s="1"/>
  <c r="C29" i="38"/>
  <c r="C80" i="38"/>
  <c r="C81" i="38" s="1"/>
  <c r="C82" i="38" s="1"/>
  <c r="C83" i="38" s="1"/>
  <c r="B80" i="38"/>
  <c r="B81" i="38" s="1"/>
  <c r="B82" i="38" s="1"/>
  <c r="B83" i="38" s="1"/>
  <c r="B29" i="38"/>
  <c r="F25" i="38"/>
  <c r="F71" i="38" s="1"/>
  <c r="F72" i="38" s="1"/>
  <c r="F73" i="38" s="1"/>
  <c r="F75" i="38" s="1"/>
  <c r="E25" i="38"/>
  <c r="E71" i="38" s="1"/>
  <c r="E72" i="38" s="1"/>
  <c r="E73" i="38" s="1"/>
  <c r="E75" i="38" s="1"/>
  <c r="D25" i="38"/>
  <c r="D71" i="38" s="1"/>
  <c r="D72" i="38" s="1"/>
  <c r="D73" i="38" s="1"/>
  <c r="D75" i="38" s="1"/>
  <c r="F116" i="37"/>
  <c r="E116" i="37"/>
  <c r="O116" i="37" s="1"/>
  <c r="F115" i="37"/>
  <c r="E115" i="37"/>
  <c r="O115" i="37"/>
  <c r="P71" i="37"/>
  <c r="P70" i="37"/>
  <c r="E54" i="37"/>
  <c r="E33" i="37" s="1"/>
  <c r="E53" i="37"/>
  <c r="D54" i="37"/>
  <c r="D33" i="37" s="1"/>
  <c r="D53" i="37"/>
  <c r="C53" i="37"/>
  <c r="C54" i="37"/>
  <c r="C33" i="37" s="1"/>
  <c r="F53" i="37"/>
  <c r="F54" i="37"/>
  <c r="F33" i="37" s="1"/>
  <c r="C80" i="37"/>
  <c r="C81" i="37" s="1"/>
  <c r="C82" i="37" s="1"/>
  <c r="C83" i="37" s="1"/>
  <c r="C29" i="37"/>
  <c r="E104" i="37"/>
  <c r="B80" i="37"/>
  <c r="B81" i="37" s="1"/>
  <c r="B82" i="37" s="1"/>
  <c r="B83" i="37" s="1"/>
  <c r="B29" i="37"/>
  <c r="P25" i="37"/>
  <c r="M4" i="3" s="1"/>
  <c r="F29" i="37"/>
  <c r="F80" i="37"/>
  <c r="F81" i="37" s="1"/>
  <c r="F82" i="37" s="1"/>
  <c r="F83" i="37" s="1"/>
  <c r="E29" i="37"/>
  <c r="E80" i="37"/>
  <c r="E81" i="37" s="1"/>
  <c r="E82" i="37" s="1"/>
  <c r="E83" i="37" s="1"/>
  <c r="D29" i="37"/>
  <c r="D80" i="37"/>
  <c r="D81" i="37" s="1"/>
  <c r="D82" i="37" s="1"/>
  <c r="D83" i="37" s="1"/>
  <c r="U26" i="37"/>
  <c r="T26" i="37"/>
  <c r="T83" i="2"/>
  <c r="P83" i="2"/>
  <c r="R26" i="2"/>
  <c r="F25" i="2"/>
  <c r="F71" i="2" s="1"/>
  <c r="F72" i="2" s="1"/>
  <c r="F73" i="2" s="1"/>
  <c r="F75" i="2" s="1"/>
  <c r="F54" i="2"/>
  <c r="F33" i="2" s="1"/>
  <c r="F53" i="2"/>
  <c r="E54" i="2"/>
  <c r="E33" i="2" s="1"/>
  <c r="E53" i="2"/>
  <c r="D54" i="2"/>
  <c r="D33" i="2" s="1"/>
  <c r="D53" i="2"/>
  <c r="C54" i="2"/>
  <c r="C33" i="2" s="1"/>
  <c r="C53" i="2"/>
  <c r="P50" i="2"/>
  <c r="B50" i="2"/>
  <c r="C91" i="2"/>
  <c r="C34" i="2" s="1"/>
  <c r="F115" i="2"/>
  <c r="E115" i="2"/>
  <c r="F116" i="2"/>
  <c r="E116" i="2"/>
  <c r="O116" i="2" s="1"/>
  <c r="B91" i="2"/>
  <c r="B34" i="2" s="1"/>
  <c r="E105" i="2"/>
  <c r="D80" i="2"/>
  <c r="D81" i="2" s="1"/>
  <c r="D29" i="2"/>
  <c r="C80" i="2"/>
  <c r="C81" i="2" s="1"/>
  <c r="C29" i="2"/>
  <c r="P34" i="2" l="1"/>
  <c r="I19" i="3" s="1"/>
  <c r="U7" i="2"/>
  <c r="U8" i="2" s="1"/>
  <c r="P34" i="37"/>
  <c r="M19" i="3" s="1"/>
  <c r="O116" i="39"/>
  <c r="O117" i="39" s="1"/>
  <c r="O116" i="38"/>
  <c r="O117" i="38" s="1"/>
  <c r="P117" i="38" s="1"/>
  <c r="P34" i="40"/>
  <c r="J19" i="3" s="1"/>
  <c r="O115" i="40"/>
  <c r="O117" i="40" s="1"/>
  <c r="O11" i="3"/>
  <c r="Z11" i="3" s="1"/>
  <c r="I9" i="3"/>
  <c r="O9" i="3" s="1"/>
  <c r="H9" i="3" s="1"/>
  <c r="O117" i="37"/>
  <c r="P117" i="37" s="1"/>
  <c r="C35" i="37"/>
  <c r="D35" i="37"/>
  <c r="C40" i="37"/>
  <c r="C56" i="37" s="1"/>
  <c r="C57" i="37" s="1"/>
  <c r="C58" i="37" s="1"/>
  <c r="C59" i="37" s="1"/>
  <c r="C60" i="37" s="1"/>
  <c r="C61" i="37" s="1"/>
  <c r="C36" i="37" s="1"/>
  <c r="C41" i="37"/>
  <c r="C63" i="37" s="1"/>
  <c r="C64" i="37" s="1"/>
  <c r="C65" i="37" s="1"/>
  <c r="C66" i="37" s="1"/>
  <c r="C67" i="37" s="1"/>
  <c r="C68" i="37" s="1"/>
  <c r="C37" i="37" s="1"/>
  <c r="B41" i="37"/>
  <c r="B63" i="37" s="1"/>
  <c r="B64" i="37" s="1"/>
  <c r="B65" i="37" s="1"/>
  <c r="B66" i="37" s="1"/>
  <c r="B67" i="37" s="1"/>
  <c r="B68" i="37" s="1"/>
  <c r="B37" i="37" s="1"/>
  <c r="B40" i="37"/>
  <c r="B56" i="37" s="1"/>
  <c r="B57" i="37" s="1"/>
  <c r="B58" i="37" s="1"/>
  <c r="B59" i="37" s="1"/>
  <c r="B60" i="37" s="1"/>
  <c r="B61" i="37" s="1"/>
  <c r="B36" i="37" s="1"/>
  <c r="F40" i="37"/>
  <c r="F56" i="37" s="1"/>
  <c r="F57" i="37" s="1"/>
  <c r="F58" i="37" s="1"/>
  <c r="F59" i="37" s="1"/>
  <c r="F60" i="37" s="1"/>
  <c r="F61" i="37" s="1"/>
  <c r="F36" i="37" s="1"/>
  <c r="F41" i="37"/>
  <c r="F63" i="37" s="1"/>
  <c r="F64" i="37" s="1"/>
  <c r="F65" i="37" s="1"/>
  <c r="F66" i="37" s="1"/>
  <c r="F67" i="37" s="1"/>
  <c r="F68" i="37" s="1"/>
  <c r="F37" i="37" s="1"/>
  <c r="E40" i="37"/>
  <c r="E56" i="37" s="1"/>
  <c r="E57" i="37" s="1"/>
  <c r="E58" i="37" s="1"/>
  <c r="E59" i="37" s="1"/>
  <c r="E60" i="37" s="1"/>
  <c r="E61" i="37" s="1"/>
  <c r="E36" i="37" s="1"/>
  <c r="E41" i="37"/>
  <c r="E63" i="37" s="1"/>
  <c r="E64" i="37" s="1"/>
  <c r="E65" i="37" s="1"/>
  <c r="E66" i="37" s="1"/>
  <c r="E67" i="37" s="1"/>
  <c r="E68" i="37" s="1"/>
  <c r="E37" i="37" s="1"/>
  <c r="D40" i="37"/>
  <c r="D56" i="37" s="1"/>
  <c r="D57" i="37" s="1"/>
  <c r="D58" i="37" s="1"/>
  <c r="D59" i="37" s="1"/>
  <c r="D60" i="37" s="1"/>
  <c r="D61" i="37" s="1"/>
  <c r="D36" i="37" s="1"/>
  <c r="D38" i="37" s="1"/>
  <c r="D39" i="37" s="1"/>
  <c r="D41" i="37"/>
  <c r="D63" i="37" s="1"/>
  <c r="D64" i="37" s="1"/>
  <c r="D65" i="37" s="1"/>
  <c r="D66" i="37" s="1"/>
  <c r="D67" i="37" s="1"/>
  <c r="D68" i="37" s="1"/>
  <c r="D37" i="37" s="1"/>
  <c r="C35" i="39"/>
  <c r="C41" i="39"/>
  <c r="C63" i="39" s="1"/>
  <c r="C64" i="39" s="1"/>
  <c r="C65" i="39" s="1"/>
  <c r="C66" i="39" s="1"/>
  <c r="C67" i="39" s="1"/>
  <c r="C68" i="39" s="1"/>
  <c r="C37" i="39" s="1"/>
  <c r="C40" i="39"/>
  <c r="C56" i="39" s="1"/>
  <c r="C57" i="39" s="1"/>
  <c r="C58" i="39" s="1"/>
  <c r="C59" i="39" s="1"/>
  <c r="C60" i="39" s="1"/>
  <c r="C61" i="39" s="1"/>
  <c r="C36" i="39" s="1"/>
  <c r="B40" i="39"/>
  <c r="B56" i="39" s="1"/>
  <c r="B57" i="39" s="1"/>
  <c r="B58" i="39" s="1"/>
  <c r="B59" i="39" s="1"/>
  <c r="B60" i="39" s="1"/>
  <c r="B61" i="39" s="1"/>
  <c r="B36" i="39" s="1"/>
  <c r="B41" i="39"/>
  <c r="B63" i="39" s="1"/>
  <c r="B64" i="39" s="1"/>
  <c r="B65" i="39" s="1"/>
  <c r="B66" i="39" s="1"/>
  <c r="B67" i="39" s="1"/>
  <c r="B68" i="39" s="1"/>
  <c r="B37" i="39" s="1"/>
  <c r="C41" i="38"/>
  <c r="C63" i="38" s="1"/>
  <c r="C64" i="38" s="1"/>
  <c r="C65" i="38" s="1"/>
  <c r="C66" i="38" s="1"/>
  <c r="C67" i="38" s="1"/>
  <c r="C68" i="38" s="1"/>
  <c r="C37" i="38" s="1"/>
  <c r="C40" i="38"/>
  <c r="C56" i="38" s="1"/>
  <c r="C57" i="38" s="1"/>
  <c r="C58" i="38" s="1"/>
  <c r="C59" i="38" s="1"/>
  <c r="C60" i="38" s="1"/>
  <c r="C61" i="38" s="1"/>
  <c r="C36" i="38" s="1"/>
  <c r="B41" i="38"/>
  <c r="B63" i="38" s="1"/>
  <c r="B64" i="38" s="1"/>
  <c r="B65" i="38" s="1"/>
  <c r="B66" i="38" s="1"/>
  <c r="B67" i="38" s="1"/>
  <c r="B68" i="38" s="1"/>
  <c r="B37" i="38" s="1"/>
  <c r="B40" i="38"/>
  <c r="B56" i="38" s="1"/>
  <c r="B57" i="38" s="1"/>
  <c r="B58" i="38" s="1"/>
  <c r="B59" i="38" s="1"/>
  <c r="B60" i="38" s="1"/>
  <c r="B61" i="38" s="1"/>
  <c r="B36" i="38" s="1"/>
  <c r="B35" i="40"/>
  <c r="E41" i="40"/>
  <c r="E63" i="40" s="1"/>
  <c r="E64" i="40" s="1"/>
  <c r="E65" i="40" s="1"/>
  <c r="E66" i="40" s="1"/>
  <c r="E67" i="40" s="1"/>
  <c r="E68" i="40" s="1"/>
  <c r="E37" i="40" s="1"/>
  <c r="E40" i="40"/>
  <c r="E56" i="40" s="1"/>
  <c r="E57" i="40" s="1"/>
  <c r="E58" i="40" s="1"/>
  <c r="E59" i="40" s="1"/>
  <c r="E60" i="40" s="1"/>
  <c r="E61" i="40" s="1"/>
  <c r="E36" i="40" s="1"/>
  <c r="C41" i="40"/>
  <c r="C63" i="40" s="1"/>
  <c r="C64" i="40" s="1"/>
  <c r="C65" i="40" s="1"/>
  <c r="C66" i="40" s="1"/>
  <c r="C67" i="40" s="1"/>
  <c r="C68" i="40" s="1"/>
  <c r="C37" i="40" s="1"/>
  <c r="C40" i="40"/>
  <c r="C56" i="40" s="1"/>
  <c r="C57" i="40" s="1"/>
  <c r="C58" i="40" s="1"/>
  <c r="C59" i="40" s="1"/>
  <c r="C60" i="40" s="1"/>
  <c r="C61" i="40" s="1"/>
  <c r="C36" i="40" s="1"/>
  <c r="B40" i="40"/>
  <c r="B56" i="40" s="1"/>
  <c r="B57" i="40" s="1"/>
  <c r="B58" i="40" s="1"/>
  <c r="B59" i="40" s="1"/>
  <c r="B60" i="40" s="1"/>
  <c r="B61" i="40" s="1"/>
  <c r="B36" i="40" s="1"/>
  <c r="B41" i="40"/>
  <c r="B63" i="40" s="1"/>
  <c r="B64" i="40" s="1"/>
  <c r="B65" i="40" s="1"/>
  <c r="B66" i="40" s="1"/>
  <c r="B67" i="40" s="1"/>
  <c r="B68" i="40" s="1"/>
  <c r="B37" i="40" s="1"/>
  <c r="F35" i="37"/>
  <c r="E35" i="37"/>
  <c r="C35" i="38"/>
  <c r="D35" i="2"/>
  <c r="C35" i="2"/>
  <c r="E35" i="40"/>
  <c r="C35" i="40"/>
  <c r="G24" i="3"/>
  <c r="H24" i="3" s="1"/>
  <c r="B54" i="37"/>
  <c r="B33" i="37" s="1"/>
  <c r="P33" i="37" s="1"/>
  <c r="M17" i="3" s="1"/>
  <c r="B53" i="37"/>
  <c r="T26" i="2"/>
  <c r="E29" i="2"/>
  <c r="E80" i="2"/>
  <c r="E81" i="2" s="1"/>
  <c r="E82" i="2" s="1"/>
  <c r="D41" i="2"/>
  <c r="D63" i="2" s="1"/>
  <c r="D64" i="2" s="1"/>
  <c r="D65" i="2" s="1"/>
  <c r="D66" i="2" s="1"/>
  <c r="D67" i="2" s="1"/>
  <c r="D68" i="2" s="1"/>
  <c r="D37" i="2" s="1"/>
  <c r="D40" i="2"/>
  <c r="D56" i="2" s="1"/>
  <c r="D57" i="2" s="1"/>
  <c r="D58" i="2" s="1"/>
  <c r="D59" i="2" s="1"/>
  <c r="D60" i="2" s="1"/>
  <c r="D61" i="2" s="1"/>
  <c r="D36" i="2" s="1"/>
  <c r="C40" i="2"/>
  <c r="C56" i="2" s="1"/>
  <c r="C57" i="2" s="1"/>
  <c r="C58" i="2" s="1"/>
  <c r="C59" i="2" s="1"/>
  <c r="C60" i="2" s="1"/>
  <c r="C61" i="2" s="1"/>
  <c r="C36" i="2" s="1"/>
  <c r="C41" i="2"/>
  <c r="C63" i="2" s="1"/>
  <c r="C64" i="2" s="1"/>
  <c r="C65" i="2" s="1"/>
  <c r="C66" i="2" s="1"/>
  <c r="C67" i="2" s="1"/>
  <c r="C68" i="2" s="1"/>
  <c r="C37" i="2" s="1"/>
  <c r="B53" i="40"/>
  <c r="B54" i="40"/>
  <c r="B33" i="40" s="1"/>
  <c r="P33" i="40" s="1"/>
  <c r="P73" i="40"/>
  <c r="U26" i="40"/>
  <c r="F29" i="40"/>
  <c r="F80" i="40"/>
  <c r="F81" i="40" s="1"/>
  <c r="F82" i="40" s="1"/>
  <c r="F83" i="40" s="1"/>
  <c r="S26" i="40"/>
  <c r="D29" i="40"/>
  <c r="D80" i="40"/>
  <c r="D81" i="40" s="1"/>
  <c r="D82" i="40" s="1"/>
  <c r="D83" i="40" s="1"/>
  <c r="E104" i="40"/>
  <c r="B35" i="39"/>
  <c r="P73" i="39"/>
  <c r="B53" i="39"/>
  <c r="B54" i="39"/>
  <c r="B33" i="39" s="1"/>
  <c r="P33" i="39" s="1"/>
  <c r="U26" i="39"/>
  <c r="F29" i="39"/>
  <c r="F80" i="39"/>
  <c r="F81" i="39" s="1"/>
  <c r="F82" i="39" s="1"/>
  <c r="F83" i="39" s="1"/>
  <c r="T26" i="39"/>
  <c r="E29" i="39"/>
  <c r="E80" i="39"/>
  <c r="E81" i="39" s="1"/>
  <c r="E82" i="39" s="1"/>
  <c r="E83" i="39" s="1"/>
  <c r="S26" i="39"/>
  <c r="D80" i="39"/>
  <c r="D81" i="39" s="1"/>
  <c r="D82" i="39" s="1"/>
  <c r="D83" i="39" s="1"/>
  <c r="D29" i="39"/>
  <c r="E104" i="39"/>
  <c r="P25" i="39"/>
  <c r="L4" i="3" s="1"/>
  <c r="O118" i="38"/>
  <c r="P73" i="38"/>
  <c r="B35" i="38"/>
  <c r="B53" i="38"/>
  <c r="B54" i="38"/>
  <c r="B33" i="38" s="1"/>
  <c r="P33" i="38" s="1"/>
  <c r="U26" i="38"/>
  <c r="F29" i="38"/>
  <c r="F80" i="38"/>
  <c r="F81" i="38" s="1"/>
  <c r="F82" i="38" s="1"/>
  <c r="F83" i="38" s="1"/>
  <c r="T26" i="38"/>
  <c r="E29" i="38"/>
  <c r="E80" i="38"/>
  <c r="E81" i="38" s="1"/>
  <c r="E82" i="38" s="1"/>
  <c r="E83" i="38" s="1"/>
  <c r="S26" i="38"/>
  <c r="D29" i="38"/>
  <c r="D80" i="38"/>
  <c r="D81" i="38" s="1"/>
  <c r="D82" i="38" s="1"/>
  <c r="D83" i="38" s="1"/>
  <c r="P25" i="38"/>
  <c r="K4" i="3" s="1"/>
  <c r="E104" i="38"/>
  <c r="O118" i="37"/>
  <c r="P118" i="37" s="1"/>
  <c r="O119" i="37"/>
  <c r="P73" i="37"/>
  <c r="B35" i="37"/>
  <c r="P29" i="37"/>
  <c r="U26" i="2"/>
  <c r="F29" i="2"/>
  <c r="F80" i="2"/>
  <c r="F81" i="2" s="1"/>
  <c r="F82" i="2" s="1"/>
  <c r="P49" i="2"/>
  <c r="B54" i="2"/>
  <c r="B33" i="2" s="1"/>
  <c r="P33" i="2" s="1"/>
  <c r="I17" i="3" s="1"/>
  <c r="O115" i="2"/>
  <c r="O117" i="2" s="1"/>
  <c r="B53" i="2"/>
  <c r="G117" i="2"/>
  <c r="D82" i="2"/>
  <c r="C82" i="2"/>
  <c r="F38" i="37" l="1"/>
  <c r="F39" i="37" s="1"/>
  <c r="P37" i="37"/>
  <c r="M22" i="3" s="1"/>
  <c r="E38" i="37"/>
  <c r="E39" i="37" s="1"/>
  <c r="G19" i="3"/>
  <c r="H19" i="3" s="1"/>
  <c r="B18" i="3" s="1"/>
  <c r="P117" i="39"/>
  <c r="O118" i="39"/>
  <c r="P118" i="39" s="1"/>
  <c r="O119" i="39"/>
  <c r="P118" i="38"/>
  <c r="O119" i="38"/>
  <c r="E38" i="40"/>
  <c r="E39" i="40" s="1"/>
  <c r="O118" i="40"/>
  <c r="P117" i="40"/>
  <c r="P119" i="40" s="1"/>
  <c r="P35" i="37"/>
  <c r="M20" i="3" s="1"/>
  <c r="P36" i="37"/>
  <c r="M21" i="3" s="1"/>
  <c r="F35" i="39"/>
  <c r="F40" i="39"/>
  <c r="F56" i="39" s="1"/>
  <c r="F57" i="39" s="1"/>
  <c r="F58" i="39" s="1"/>
  <c r="F59" i="39" s="1"/>
  <c r="F60" i="39" s="1"/>
  <c r="F61" i="39" s="1"/>
  <c r="F36" i="39" s="1"/>
  <c r="F38" i="39" s="1"/>
  <c r="F39" i="39" s="1"/>
  <c r="F41" i="39"/>
  <c r="F63" i="39" s="1"/>
  <c r="F64" i="39" s="1"/>
  <c r="F65" i="39" s="1"/>
  <c r="F66" i="39" s="1"/>
  <c r="F67" i="39" s="1"/>
  <c r="F68" i="39" s="1"/>
  <c r="F37" i="39" s="1"/>
  <c r="E35" i="39"/>
  <c r="E40" i="39"/>
  <c r="E56" i="39" s="1"/>
  <c r="E57" i="39" s="1"/>
  <c r="E58" i="39" s="1"/>
  <c r="E59" i="39" s="1"/>
  <c r="E60" i="39" s="1"/>
  <c r="E61" i="39" s="1"/>
  <c r="E36" i="39" s="1"/>
  <c r="E41" i="39"/>
  <c r="E63" i="39" s="1"/>
  <c r="E64" i="39" s="1"/>
  <c r="E65" i="39" s="1"/>
  <c r="E66" i="39" s="1"/>
  <c r="E67" i="39" s="1"/>
  <c r="E68" i="39" s="1"/>
  <c r="E37" i="39" s="1"/>
  <c r="D40" i="39"/>
  <c r="D56" i="39" s="1"/>
  <c r="D57" i="39" s="1"/>
  <c r="D58" i="39" s="1"/>
  <c r="D59" i="39" s="1"/>
  <c r="D60" i="39" s="1"/>
  <c r="D61" i="39" s="1"/>
  <c r="D36" i="39" s="1"/>
  <c r="D41" i="39"/>
  <c r="D63" i="39" s="1"/>
  <c r="D64" i="39" s="1"/>
  <c r="D65" i="39" s="1"/>
  <c r="D66" i="39" s="1"/>
  <c r="D67" i="39" s="1"/>
  <c r="D68" i="39" s="1"/>
  <c r="D37" i="39" s="1"/>
  <c r="F41" i="38"/>
  <c r="F63" i="38" s="1"/>
  <c r="F64" i="38" s="1"/>
  <c r="F65" i="38" s="1"/>
  <c r="F66" i="38" s="1"/>
  <c r="F67" i="38" s="1"/>
  <c r="F68" i="38" s="1"/>
  <c r="F37" i="38" s="1"/>
  <c r="F40" i="38"/>
  <c r="F56" i="38" s="1"/>
  <c r="F57" i="38" s="1"/>
  <c r="F58" i="38" s="1"/>
  <c r="F59" i="38" s="1"/>
  <c r="F60" i="38" s="1"/>
  <c r="F61" i="38" s="1"/>
  <c r="F36" i="38" s="1"/>
  <c r="E41" i="38"/>
  <c r="E63" i="38" s="1"/>
  <c r="E64" i="38" s="1"/>
  <c r="E65" i="38" s="1"/>
  <c r="E66" i="38" s="1"/>
  <c r="E67" i="38" s="1"/>
  <c r="E68" i="38" s="1"/>
  <c r="E37" i="38" s="1"/>
  <c r="E40" i="38"/>
  <c r="E56" i="38" s="1"/>
  <c r="E57" i="38" s="1"/>
  <c r="E58" i="38" s="1"/>
  <c r="E59" i="38" s="1"/>
  <c r="E60" i="38" s="1"/>
  <c r="E61" i="38" s="1"/>
  <c r="E36" i="38" s="1"/>
  <c r="D41" i="38"/>
  <c r="D63" i="38" s="1"/>
  <c r="D64" i="38" s="1"/>
  <c r="D65" i="38" s="1"/>
  <c r="D66" i="38" s="1"/>
  <c r="D67" i="38" s="1"/>
  <c r="D68" i="38" s="1"/>
  <c r="D37" i="38" s="1"/>
  <c r="D40" i="38"/>
  <c r="D56" i="38" s="1"/>
  <c r="D57" i="38" s="1"/>
  <c r="D58" i="38" s="1"/>
  <c r="D59" i="38" s="1"/>
  <c r="D60" i="38" s="1"/>
  <c r="D61" i="38" s="1"/>
  <c r="D36" i="38" s="1"/>
  <c r="F41" i="40"/>
  <c r="F63" i="40" s="1"/>
  <c r="F64" i="40" s="1"/>
  <c r="F65" i="40" s="1"/>
  <c r="F66" i="40" s="1"/>
  <c r="F67" i="40" s="1"/>
  <c r="F68" i="40" s="1"/>
  <c r="F37" i="40" s="1"/>
  <c r="F40" i="40"/>
  <c r="F56" i="40" s="1"/>
  <c r="F57" i="40" s="1"/>
  <c r="F58" i="40" s="1"/>
  <c r="F59" i="40" s="1"/>
  <c r="F60" i="40" s="1"/>
  <c r="F61" i="40" s="1"/>
  <c r="F36" i="40" s="1"/>
  <c r="D40" i="40"/>
  <c r="D56" i="40" s="1"/>
  <c r="D57" i="40" s="1"/>
  <c r="D58" i="40" s="1"/>
  <c r="D59" i="40" s="1"/>
  <c r="D60" i="40" s="1"/>
  <c r="D61" i="40" s="1"/>
  <c r="D36" i="40" s="1"/>
  <c r="D41" i="40"/>
  <c r="D63" i="40" s="1"/>
  <c r="D64" i="40" s="1"/>
  <c r="D65" i="40" s="1"/>
  <c r="D66" i="40" s="1"/>
  <c r="D67" i="40" s="1"/>
  <c r="D68" i="40" s="1"/>
  <c r="D37" i="40" s="1"/>
  <c r="P37" i="40" s="1"/>
  <c r="J22" i="3" s="1"/>
  <c r="C38" i="2"/>
  <c r="C39" i="2" s="1"/>
  <c r="D35" i="39"/>
  <c r="E35" i="38"/>
  <c r="F35" i="38"/>
  <c r="F35" i="2"/>
  <c r="E35" i="2"/>
  <c r="P29" i="38"/>
  <c r="D35" i="38"/>
  <c r="P35" i="38" s="1"/>
  <c r="K20" i="3" s="1"/>
  <c r="P29" i="40"/>
  <c r="D35" i="40"/>
  <c r="F35" i="40"/>
  <c r="P29" i="39"/>
  <c r="C38" i="39"/>
  <c r="C39" i="39" s="1"/>
  <c r="B38" i="37"/>
  <c r="F41" i="2"/>
  <c r="F63" i="2" s="1"/>
  <c r="F64" i="2" s="1"/>
  <c r="F65" i="2" s="1"/>
  <c r="F66" i="2" s="1"/>
  <c r="F67" i="2" s="1"/>
  <c r="F68" i="2" s="1"/>
  <c r="F37" i="2" s="1"/>
  <c r="F40" i="2"/>
  <c r="F56" i="2" s="1"/>
  <c r="F57" i="2" s="1"/>
  <c r="F58" i="2" s="1"/>
  <c r="F59" i="2" s="1"/>
  <c r="F60" i="2" s="1"/>
  <c r="F61" i="2" s="1"/>
  <c r="F36" i="2" s="1"/>
  <c r="E40" i="2"/>
  <c r="E56" i="2" s="1"/>
  <c r="E57" i="2" s="1"/>
  <c r="E58" i="2" s="1"/>
  <c r="E59" i="2" s="1"/>
  <c r="E60" i="2" s="1"/>
  <c r="E61" i="2" s="1"/>
  <c r="E36" i="2" s="1"/>
  <c r="E41" i="2"/>
  <c r="E63" i="2" s="1"/>
  <c r="E64" i="2" s="1"/>
  <c r="E65" i="2" s="1"/>
  <c r="E66" i="2" s="1"/>
  <c r="E67" i="2" s="1"/>
  <c r="E68" i="2" s="1"/>
  <c r="E37" i="2" s="1"/>
  <c r="J17" i="3"/>
  <c r="B38" i="40"/>
  <c r="C38" i="40"/>
  <c r="C39" i="40" s="1"/>
  <c r="L17" i="3"/>
  <c r="B38" i="39"/>
  <c r="P119" i="39"/>
  <c r="F119" i="39" s="1"/>
  <c r="B120" i="39" s="1"/>
  <c r="B38" i="38"/>
  <c r="K17" i="3"/>
  <c r="C38" i="38"/>
  <c r="C39" i="38" s="1"/>
  <c r="P119" i="38"/>
  <c r="F119" i="38" s="1"/>
  <c r="B120" i="38" s="1"/>
  <c r="C38" i="37"/>
  <c r="P119" i="37"/>
  <c r="F119" i="37" s="1"/>
  <c r="B120" i="37" s="1"/>
  <c r="P117" i="2"/>
  <c r="O118" i="2"/>
  <c r="F83" i="2"/>
  <c r="E83" i="2"/>
  <c r="D83" i="2"/>
  <c r="C83" i="2"/>
  <c r="P118" i="2"/>
  <c r="O119" i="2"/>
  <c r="G118" i="2"/>
  <c r="G119" i="2" s="1"/>
  <c r="B73" i="3"/>
  <c r="I69" i="3"/>
  <c r="B76" i="3"/>
  <c r="B75" i="3"/>
  <c r="B74" i="3"/>
  <c r="P37" i="38" l="1"/>
  <c r="K22" i="3" s="1"/>
  <c r="P37" i="39"/>
  <c r="L22" i="3" s="1"/>
  <c r="F38" i="40"/>
  <c r="F39" i="40" s="1"/>
  <c r="E38" i="38"/>
  <c r="E39" i="38" s="1"/>
  <c r="F38" i="38"/>
  <c r="F39" i="38" s="1"/>
  <c r="P118" i="40"/>
  <c r="O119" i="40"/>
  <c r="F119" i="40" s="1"/>
  <c r="B120" i="40" s="1"/>
  <c r="E38" i="2"/>
  <c r="E39" i="2" s="1"/>
  <c r="E38" i="39"/>
  <c r="E39" i="39" s="1"/>
  <c r="P35" i="39"/>
  <c r="L20" i="3" s="1"/>
  <c r="P35" i="40"/>
  <c r="J20" i="3" s="1"/>
  <c r="P36" i="40"/>
  <c r="J21" i="3" s="1"/>
  <c r="P36" i="38"/>
  <c r="K21" i="3" s="1"/>
  <c r="B39" i="37"/>
  <c r="P38" i="37"/>
  <c r="D38" i="39"/>
  <c r="P36" i="39"/>
  <c r="L21" i="3" s="1"/>
  <c r="F38" i="2"/>
  <c r="F39" i="2" s="1"/>
  <c r="D38" i="38"/>
  <c r="G17" i="3"/>
  <c r="H17" i="3" s="1"/>
  <c r="B17" i="3" s="1"/>
  <c r="B39" i="40"/>
  <c r="D38" i="40"/>
  <c r="B39" i="39"/>
  <c r="B39" i="38"/>
  <c r="C39" i="37"/>
  <c r="D38" i="2"/>
  <c r="D39" i="2" s="1"/>
  <c r="P119" i="2"/>
  <c r="F119" i="2" s="1"/>
  <c r="B120" i="2" s="1"/>
  <c r="F44" i="3"/>
  <c r="E44" i="3"/>
  <c r="P38" i="40" l="1"/>
  <c r="P38" i="38"/>
  <c r="D39" i="39"/>
  <c r="B98" i="39" s="1"/>
  <c r="C98" i="39" s="1"/>
  <c r="P38" i="39"/>
  <c r="B98" i="37"/>
  <c r="C98" i="37" s="1"/>
  <c r="D39" i="38"/>
  <c r="B98" i="38" s="1"/>
  <c r="C98" i="38" s="1"/>
  <c r="D39" i="40"/>
  <c r="B98" i="40" s="1"/>
  <c r="C98" i="40" s="1"/>
  <c r="F50" i="3"/>
  <c r="I81" i="3"/>
  <c r="J81" i="3"/>
  <c r="K81" i="3"/>
  <c r="L81" i="3"/>
  <c r="M81" i="3"/>
  <c r="F93" i="3"/>
  <c r="F92" i="3"/>
  <c r="F91" i="3"/>
  <c r="F90" i="3"/>
  <c r="F89" i="3"/>
  <c r="F88" i="3"/>
  <c r="F87" i="3"/>
  <c r="F86" i="3"/>
  <c r="E7" i="3" l="1"/>
  <c r="G15" i="3"/>
  <c r="F45" i="3"/>
  <c r="E45" i="3"/>
  <c r="F37" i="3"/>
  <c r="F36" i="3"/>
  <c r="F35" i="3"/>
  <c r="F34" i="3"/>
  <c r="E33" i="3"/>
  <c r="G10" i="3"/>
  <c r="F10" i="3"/>
  <c r="E10" i="3"/>
  <c r="F16" i="3"/>
  <c r="F4" i="3"/>
  <c r="F7" i="3"/>
  <c r="F8" i="3"/>
  <c r="F9" i="3"/>
  <c r="E15" i="3"/>
  <c r="E6" i="3" l="1"/>
  <c r="B66" i="3"/>
  <c r="B54" i="3"/>
  <c r="B55" i="3" s="1"/>
  <c r="B56" i="3" s="1"/>
  <c r="B52" i="3" l="1"/>
  <c r="F52" i="3" l="1"/>
  <c r="F83" i="3"/>
  <c r="B35" i="3" s="1"/>
  <c r="E35" i="3" s="1"/>
  <c r="F56" i="3" l="1"/>
  <c r="F84" i="3" l="1"/>
  <c r="F82" i="3"/>
  <c r="B34" i="3" s="1"/>
  <c r="E34" i="3" s="1"/>
  <c r="D72" i="3"/>
  <c r="B50" i="3" l="1"/>
  <c r="B58" i="3" s="1"/>
  <c r="F54" i="3"/>
  <c r="F78" i="3"/>
  <c r="I63" i="3" l="1"/>
  <c r="B51" i="3"/>
  <c r="F55" i="3"/>
  <c r="B49" i="3"/>
  <c r="B57" i="3" s="1"/>
  <c r="F77" i="3"/>
  <c r="F53" i="3"/>
  <c r="B36" i="3" l="1"/>
  <c r="E36" i="3" s="1"/>
  <c r="I64" i="3"/>
  <c r="B37" i="3" s="1"/>
  <c r="E37" i="3" s="1"/>
  <c r="F81" i="3"/>
  <c r="F57" i="3"/>
  <c r="B53" i="3"/>
  <c r="B59" i="3" s="1"/>
  <c r="B60" i="3" s="1"/>
  <c r="B61" i="3" s="1"/>
  <c r="G81" i="3"/>
  <c r="B62" i="3" l="1"/>
  <c r="B72" i="3" s="1"/>
  <c r="D71" i="3" l="1"/>
  <c r="D73" i="3" l="1"/>
  <c r="F51" i="3" l="1"/>
  <c r="E5" i="3" l="1"/>
  <c r="B65" i="3"/>
  <c r="B67" i="3" s="1"/>
  <c r="B8" i="3"/>
  <c r="D14" i="3"/>
  <c r="F14" i="3" s="1"/>
  <c r="D13" i="3"/>
  <c r="E8" i="3" l="1"/>
  <c r="F13" i="3"/>
  <c r="F26" i="3" s="1"/>
  <c r="E13" i="3"/>
  <c r="B72" i="2" l="1"/>
  <c r="B73" i="2" s="1"/>
  <c r="P25" i="2" l="1"/>
  <c r="I4" i="3" s="1"/>
  <c r="G4" i="3" s="1"/>
  <c r="B4" i="3" s="1"/>
  <c r="Q26" i="2"/>
  <c r="B9" i="3" l="1"/>
  <c r="B63" i="3"/>
  <c r="B68" i="3" s="1"/>
  <c r="D69" i="3" s="1"/>
  <c r="E69" i="3" s="1"/>
  <c r="B69" i="3" s="1"/>
  <c r="D5" i="3"/>
  <c r="F5" i="3" s="1"/>
  <c r="G13" i="3"/>
  <c r="D6" i="3"/>
  <c r="F6" i="3" s="1"/>
  <c r="E26" i="3"/>
  <c r="B80" i="2"/>
  <c r="B81" i="2" s="1"/>
  <c r="B82" i="2" s="1"/>
  <c r="B83" i="2" s="1"/>
  <c r="B29" i="2"/>
  <c r="E104" i="2"/>
  <c r="P70" i="2"/>
  <c r="P71" i="2"/>
  <c r="B41" i="2" l="1"/>
  <c r="B63" i="2" s="1"/>
  <c r="B64" i="2" s="1"/>
  <c r="B65" i="2" s="1"/>
  <c r="B66" i="2" s="1"/>
  <c r="B67" i="2" s="1"/>
  <c r="B68" i="2" s="1"/>
  <c r="B37" i="2" s="1"/>
  <c r="P37" i="2" s="1"/>
  <c r="B40" i="2"/>
  <c r="B56" i="2" s="1"/>
  <c r="B57" i="2" s="1"/>
  <c r="B58" i="2" s="1"/>
  <c r="B59" i="2" s="1"/>
  <c r="B60" i="2" s="1"/>
  <c r="P29" i="2"/>
  <c r="B13" i="3"/>
  <c r="B64" i="3"/>
  <c r="E9" i="3"/>
  <c r="B70" i="3"/>
  <c r="D70" i="3"/>
  <c r="B12" i="3" l="1"/>
  <c r="J12" i="3" s="1"/>
  <c r="B61" i="2"/>
  <c r="B36" i="2" s="1"/>
  <c r="P36" i="2" s="1"/>
  <c r="J13" i="3"/>
  <c r="D15" i="3"/>
  <c r="Z12" i="3" s="1"/>
  <c r="B14" i="3" s="1"/>
  <c r="I22" i="3"/>
  <c r="G22" i="3" l="1"/>
  <c r="F15" i="3"/>
  <c r="I21" i="3"/>
  <c r="G33" i="3" l="1"/>
  <c r="G35" i="3" s="1"/>
  <c r="H22" i="3"/>
  <c r="B21" i="3" s="1"/>
  <c r="G21" i="3"/>
  <c r="H21" i="3" s="1"/>
  <c r="B20" i="3" s="1"/>
  <c r="J14" i="3"/>
  <c r="J15" i="3" s="1"/>
  <c r="E14" i="3"/>
  <c r="E16" i="3" s="1"/>
  <c r="D26" i="3" s="1"/>
  <c r="B75" i="2"/>
  <c r="B35" i="2" s="1"/>
  <c r="P35" i="2" s="1"/>
  <c r="B38" i="2" l="1"/>
  <c r="P38" i="2" s="1"/>
  <c r="I20" i="3"/>
  <c r="P73" i="2"/>
  <c r="G20" i="3" l="1"/>
  <c r="H20" i="3" s="1"/>
  <c r="B19" i="3" s="1"/>
  <c r="E27" i="3" s="1"/>
  <c r="B39" i="2"/>
  <c r="B98" i="2" s="1"/>
  <c r="C98" i="2" s="1"/>
  <c r="D17" i="3" l="1"/>
  <c r="D33" i="3" l="1"/>
  <c r="F33" i="3" l="1"/>
  <c r="B26" i="3"/>
  <c r="E46" i="3" s="1"/>
</calcChain>
</file>

<file path=xl/sharedStrings.xml><?xml version="1.0" encoding="utf-8"?>
<sst xmlns="http://schemas.openxmlformats.org/spreadsheetml/2006/main" count="529" uniqueCount="149">
  <si>
    <t>SI</t>
  </si>
  <si>
    <t>NO</t>
  </si>
  <si>
    <t>Progetto Esecutivo</t>
  </si>
  <si>
    <t>PFTE</t>
  </si>
  <si>
    <t xml:space="preserve">Importo Finanziamento </t>
  </si>
  <si>
    <t>PROPOSTA AMMISSIBILE</t>
  </si>
  <si>
    <t>PROPOSTA NON AMMISSIBILE</t>
  </si>
  <si>
    <t xml:space="preserve">Requisito Importo Inferiore Finanziamento </t>
  </si>
  <si>
    <t xml:space="preserve">Requisito Importo Superiore Finanziamento </t>
  </si>
  <si>
    <t>Cofinanziamento ente</t>
  </si>
  <si>
    <t>Cofinanziamento altro pubblico</t>
  </si>
  <si>
    <t>Cofinanziamento privato</t>
  </si>
  <si>
    <t>PUNTEGGIO FINALE DI AUTOVALUTAZIONE</t>
  </si>
  <si>
    <t>NOTA: COMPILARE ESCLUSIVAMENTE LE CELLE IN GRIGIO</t>
  </si>
  <si>
    <t xml:space="preserve"> </t>
  </si>
  <si>
    <t xml:space="preserve">1 - </t>
  </si>
  <si>
    <t xml:space="preserve">2 - </t>
  </si>
  <si>
    <t xml:space="preserve">3 - </t>
  </si>
  <si>
    <t xml:space="preserve">4 - </t>
  </si>
  <si>
    <t xml:space="preserve">5 - </t>
  </si>
  <si>
    <t>* DATI OBBLIGATORI</t>
  </si>
  <si>
    <t>IMPORTO COMPLESSIVO</t>
  </si>
  <si>
    <t>IMPORTO FINANZIAMENTO</t>
  </si>
  <si>
    <t>COFINANZIAMENTO ENTE</t>
  </si>
  <si>
    <t>CRITERI DI VALUTAZIONE</t>
  </si>
  <si>
    <t>AMMISSIBILITÀ PROPOSTA</t>
  </si>
  <si>
    <t>Risparmio di energia elettrica conseguita per effetto degli interventi previsti nella proposta</t>
  </si>
  <si>
    <t xml:space="preserve">Installazione di servizi tecnologici integrati </t>
  </si>
  <si>
    <t xml:space="preserve">CRITERI DI PREMIALITÀ </t>
  </si>
  <si>
    <t>Cofinanziamento Totale</t>
  </si>
  <si>
    <t>Costo Totale</t>
  </si>
  <si>
    <t>COSTI PROPOSTA</t>
  </si>
  <si>
    <t>INDICATORI PROPOSTA</t>
  </si>
  <si>
    <t>N° punti luce complessivi</t>
  </si>
  <si>
    <t>N° di servizi tecnologici integrati complessivi</t>
  </si>
  <si>
    <t>Riduzione consumo annuo di energia primaria [kWh/anno]</t>
  </si>
  <si>
    <t xml:space="preserve">Riduzione emissioni [ton. CO2/anno] </t>
  </si>
  <si>
    <t>Cofinanziamento</t>
  </si>
  <si>
    <t>Il Dichiarante</t>
  </si>
  <si>
    <t>(Firma Digitale)</t>
  </si>
  <si>
    <t>Luogo e data</t>
  </si>
  <si>
    <t>COMUNE PROPONENTE *</t>
  </si>
  <si>
    <t>DATI DELLA PROPOSTA</t>
  </si>
  <si>
    <t>RISULTATI</t>
  </si>
  <si>
    <t>LIVELLO PROGETTAZIONE</t>
  </si>
  <si>
    <t>Miglior rapporto tra risparmio annuo di energia primaria non rinnovabile ed intensità dell’agevolazione [kWh/€] - LIMITE INFERIORE 0,1 kWh/€</t>
  </si>
  <si>
    <t>7. Nessun Progetto Approvato</t>
  </si>
  <si>
    <t>7. Piano Fattibilità Tecnico - Economica / Progetto Definitivo Approvato</t>
  </si>
  <si>
    <t>. Progetto Esecutivo Approvato</t>
  </si>
  <si>
    <t>TOT.</t>
  </si>
  <si>
    <t>SOMMA</t>
  </si>
  <si>
    <t>MEDIA</t>
  </si>
  <si>
    <t>IMPIANTO</t>
  </si>
  <si>
    <t>7. Costi per interventi edili ed impiantistici strettamente connessi</t>
  </si>
  <si>
    <t>8. Oneri della sicurezza non soggetti a ribasso</t>
  </si>
  <si>
    <t>9. Costi Interferenze</t>
  </si>
  <si>
    <t>10. Allacciamenti ai pubblici servizi</t>
  </si>
  <si>
    <t>11. Imprevisti</t>
  </si>
  <si>
    <t>12. Accantonamenti</t>
  </si>
  <si>
    <t xml:space="preserve">13. Costi Oneri professionali e studi </t>
  </si>
  <si>
    <t>14. Costi Servizi di Consulenza</t>
  </si>
  <si>
    <t>15. Spese pubblicità</t>
  </si>
  <si>
    <t>16. Spese per commissioni giudicatrici</t>
  </si>
  <si>
    <t>17. Spese per prove di laboratorio</t>
  </si>
  <si>
    <t>18. Altri costi (Desumibili dal Quadro Economico)</t>
  </si>
  <si>
    <t xml:space="preserve">19. Costo IVA su Lavori e oneri di sicurezza (Indicare solo se rappresenta un costo e non è recuperabile) </t>
  </si>
  <si>
    <t>20. Costo IVA Oneri Professionali (Indicare solo se rappresenta un costo e non è recuperabile)</t>
  </si>
  <si>
    <t>22. Cofinanziamento Comune Proponente</t>
  </si>
  <si>
    <t>23. Cofinanziamento altro pubblico</t>
  </si>
  <si>
    <t>24. Cofinanziamento privato</t>
  </si>
  <si>
    <t>Quota di autoconsumo oltre la percentuale minina del 70% [%] - LIMITE INFERIORE 70%</t>
  </si>
  <si>
    <t>4. Costi per la realizzazione di un nuovo impianto fotovoltaico e del relativo sistema di accumulo (Alternativo al p.to 5) *</t>
  </si>
  <si>
    <t>5. Miglior rapporto tra l'energia elettrica autoconsumata in un anno e l'intensità dell’agevolazione [kWh/€] - IMPIANTO FV + SdA</t>
  </si>
  <si>
    <t>6. Miglior rapporto tra l'energia elettrica autoconsumata in un anno e l'intensità dell’agevolazione [kWh/€] - SdA SU IMPIANTO FV ESISTENTE</t>
  </si>
  <si>
    <t>TRA 0,5 E 1</t>
  </si>
  <si>
    <t>&lt;0,3</t>
  </si>
  <si>
    <t>fv + ACC</t>
  </si>
  <si>
    <t>ACC</t>
  </si>
  <si>
    <t>VOCE 2.</t>
  </si>
  <si>
    <t>Assenza negli ultimi 5 anni di misure di aiuto regionali e nazionali per la realizzazione di impianti fotovoltaici</t>
  </si>
  <si>
    <t>Livello Progettazione</t>
  </si>
  <si>
    <t xml:space="preserve">Maggiore intensità di cofinanziamento </t>
  </si>
  <si>
    <t>Miglior rapporto tra l'energia elettrica autoconsumata in un anno e l'intensità dell’agevolazione [kWh/€] - IMPIANTO FV + SdA</t>
  </si>
  <si>
    <t>Miglior rapporto tra l'energia elettrica autoconsumata in un anno e l'intensità dell’agevolazione [kWh/€] - SdA SU IMPIANTO FV ESISTENTE</t>
  </si>
  <si>
    <r>
      <t xml:space="preserve">POPOLAZIONE COMUNE PROPONENTE MAGGIORE 100.000 ABITANTI </t>
    </r>
    <r>
      <rPr>
        <b/>
        <u/>
        <sz val="11"/>
        <color theme="4" tint="-0.249977111117893"/>
        <rFont val="Calibri"/>
        <family val="2"/>
        <scheme val="minor"/>
      </rPr>
      <t>(scegliere da menù a tendina)</t>
    </r>
    <r>
      <rPr>
        <sz val="11"/>
        <color theme="4" tint="-0.249977111117893"/>
        <rFont val="Calibri"/>
        <family val="2"/>
        <scheme val="minor"/>
      </rPr>
      <t xml:space="preserve"> *</t>
    </r>
  </si>
  <si>
    <r>
      <t xml:space="preserve">3. Livello Progettazione </t>
    </r>
    <r>
      <rPr>
        <b/>
        <u/>
        <sz val="11"/>
        <color theme="4" tint="-0.249977111117893"/>
        <rFont val="Calibri"/>
        <family val="2"/>
        <scheme val="minor"/>
      </rPr>
      <t>(scegliere da menù a tendina)</t>
    </r>
    <r>
      <rPr>
        <sz val="11"/>
        <color theme="4" tint="-0.249977111117893"/>
        <rFont val="Calibri"/>
        <family val="2"/>
        <scheme val="minor"/>
      </rPr>
      <t xml:space="preserve"> *</t>
    </r>
  </si>
  <si>
    <r>
      <t xml:space="preserve">21. Costo Complessivo Impianto </t>
    </r>
    <r>
      <rPr>
        <b/>
        <u/>
        <sz val="11"/>
        <color theme="4" tint="-0.249977111117893"/>
        <rFont val="Calibri"/>
        <family val="2"/>
        <scheme val="minor"/>
      </rPr>
      <t>(campo compilato in automatico)</t>
    </r>
  </si>
  <si>
    <r>
      <t xml:space="preserve">25. Finanziamento richiesto </t>
    </r>
    <r>
      <rPr>
        <b/>
        <u/>
        <sz val="11"/>
        <color theme="4" tint="-0.249977111117893"/>
        <rFont val="Calibri"/>
        <family val="2"/>
        <scheme val="minor"/>
      </rPr>
      <t>(campo compilato in automatico)</t>
    </r>
  </si>
  <si>
    <t>Maggiore intensità di cofinanziamento pubblico - LIMITE INFERIORE 5%</t>
  </si>
  <si>
    <t>Quota di autoconsumo oltre la percentuale minina del 70% [%]</t>
  </si>
  <si>
    <t>Requisito Quota di Autoconsumo Minino del 70%</t>
  </si>
  <si>
    <r>
      <t>Consumo Energetico PRE [MWh/anno] (</t>
    </r>
    <r>
      <rPr>
        <i/>
        <strike/>
        <sz val="12"/>
        <color rgb="FFFF0000"/>
        <rFont val="Calibri"/>
        <family val="2"/>
        <scheme val="minor"/>
      </rPr>
      <t>campo compilato in automatico</t>
    </r>
    <r>
      <rPr>
        <strike/>
        <sz val="12"/>
        <color rgb="FFFF0000"/>
        <rFont val="Calibri"/>
        <family val="2"/>
        <scheme val="minor"/>
      </rPr>
      <t>)</t>
    </r>
  </si>
  <si>
    <r>
      <t>Consumo Energetico POST [MWh/anno] (</t>
    </r>
    <r>
      <rPr>
        <i/>
        <strike/>
        <sz val="12"/>
        <color rgb="FFFF0000"/>
        <rFont val="Calibri"/>
        <family val="2"/>
        <scheme val="minor"/>
      </rPr>
      <t>campo compilato in automatico</t>
    </r>
    <r>
      <rPr>
        <strike/>
        <sz val="12"/>
        <color rgb="FFFF0000"/>
        <rFont val="Calibri"/>
        <family val="2"/>
        <scheme val="minor"/>
      </rPr>
      <t>)</t>
    </r>
  </si>
  <si>
    <r>
      <t>Risparmio OPZ. A/B/C [MWh/anno] (</t>
    </r>
    <r>
      <rPr>
        <i/>
        <strike/>
        <sz val="12"/>
        <color rgb="FFFF0000"/>
        <rFont val="Calibri"/>
        <family val="2"/>
        <scheme val="minor"/>
      </rPr>
      <t>campo compilato in automatico</t>
    </r>
    <r>
      <rPr>
        <strike/>
        <sz val="12"/>
        <color rgb="FFFF0000"/>
        <rFont val="Calibri"/>
        <family val="2"/>
        <scheme val="minor"/>
      </rPr>
      <t>)</t>
    </r>
  </si>
  <si>
    <r>
      <t>Risparmio OPZ. D [MWh/anno] (</t>
    </r>
    <r>
      <rPr>
        <i/>
        <strike/>
        <sz val="12"/>
        <color rgb="FFFF0000"/>
        <rFont val="Calibri"/>
        <family val="2"/>
        <scheme val="minor"/>
      </rPr>
      <t>campo compilato in automatico</t>
    </r>
    <r>
      <rPr>
        <strike/>
        <sz val="12"/>
        <color rgb="FFFF0000"/>
        <rFont val="Calibri"/>
        <family val="2"/>
        <scheme val="minor"/>
      </rPr>
      <t>)</t>
    </r>
  </si>
  <si>
    <r>
      <t>Risparmio Energetico Totale [MWh/anno] (</t>
    </r>
    <r>
      <rPr>
        <i/>
        <strike/>
        <sz val="12"/>
        <color rgb="FFFF0000"/>
        <rFont val="Calibri"/>
        <family val="2"/>
        <scheme val="minor"/>
      </rPr>
      <t>campo compilato in automatico</t>
    </r>
    <r>
      <rPr>
        <strike/>
        <sz val="12"/>
        <color rgb="FFFF0000"/>
        <rFont val="Calibri"/>
        <family val="2"/>
        <scheme val="minor"/>
      </rPr>
      <t>)</t>
    </r>
  </si>
  <si>
    <r>
      <t>CONSUMO STORICO DI ENERGIA ELETTRICA DELLE UTENZE INTERESSATE (</t>
    </r>
    <r>
      <rPr>
        <b/>
        <u/>
        <sz val="11"/>
        <color theme="4" tint="-0.249977111117893"/>
        <rFont val="Calibri"/>
        <family val="2"/>
        <scheme val="minor"/>
      </rPr>
      <t>espresso in kWh</t>
    </r>
    <r>
      <rPr>
        <sz val="11"/>
        <color theme="4" tint="-0.249977111117893"/>
        <rFont val="Calibri"/>
        <family val="2"/>
        <scheme val="minor"/>
      </rPr>
      <t>) *</t>
    </r>
  </si>
  <si>
    <r>
      <t>CAPACITÀ COMPLESSIVA DEL SISTEMA DI ACCUMULO ELETTROCHIMICO DI PROGETTO (</t>
    </r>
    <r>
      <rPr>
        <b/>
        <u/>
        <sz val="11"/>
        <color theme="4" tint="-0.249977111117893"/>
        <rFont val="Calibri"/>
        <family val="2"/>
        <scheme val="minor"/>
      </rPr>
      <t>espressa in kWh</t>
    </r>
    <r>
      <rPr>
        <sz val="11"/>
        <color theme="4" tint="-0.249977111117893"/>
        <rFont val="Calibri"/>
        <family val="2"/>
        <scheme val="minor"/>
      </rPr>
      <t>) *</t>
    </r>
  </si>
  <si>
    <t>5. Costi per la realizzazione di sistema di accumulo su impianto fotovoltaico esistente (Alternativo al p.to 4) *</t>
  </si>
  <si>
    <t>2. Produzione di energia elettrica annua dell’impianto fotovoltaico destinata all’autoconsumo (inclusa l'energia elettrica stoccata nel sistema di accumulo) [kWh] *</t>
  </si>
  <si>
    <t>Quota di autoconsumo oltre la percentuale minina del 70%</t>
  </si>
  <si>
    <t>1. Quota di autoconsumo oltre la percentuale minina del 70%</t>
  </si>
  <si>
    <t>MASSIMO FV</t>
  </si>
  <si>
    <t>MINIMO FV</t>
  </si>
  <si>
    <t>MASSIMO SdA</t>
  </si>
  <si>
    <t>MINIMO SdA</t>
  </si>
  <si>
    <t>NUMERO NUOVI IMPIANTI FV / SdA SU IMPIANTI FV ESISTENTI *</t>
  </si>
  <si>
    <t>DESCRIZIONE UTENZA NUOVI IMPIANTI FV / SdA SU IMPIANTI FV ESISTENTI *</t>
  </si>
  <si>
    <t>POD UTENZA NUOVI IMPIANTI FV / SdA SU IMPIANTI FV ESISTENTI *</t>
  </si>
  <si>
    <t>NUOVI IMPIANTI FV / SdA SU IMPIANTI FV ESISTENTI (1-25)</t>
  </si>
  <si>
    <t xml:space="preserve">6 - </t>
  </si>
  <si>
    <t xml:space="preserve">7 - </t>
  </si>
  <si>
    <t xml:space="preserve">8 - </t>
  </si>
  <si>
    <t xml:space="preserve">9 - </t>
  </si>
  <si>
    <t xml:space="preserve">10 - </t>
  </si>
  <si>
    <t xml:space="preserve">11 - </t>
  </si>
  <si>
    <t xml:space="preserve">12 - </t>
  </si>
  <si>
    <t xml:space="preserve">13 - </t>
  </si>
  <si>
    <t xml:space="preserve">14 - </t>
  </si>
  <si>
    <t xml:space="preserve">15 - </t>
  </si>
  <si>
    <t xml:space="preserve">16 - </t>
  </si>
  <si>
    <t xml:space="preserve">17 - </t>
  </si>
  <si>
    <t xml:space="preserve">18 - </t>
  </si>
  <si>
    <t xml:space="preserve">19 - </t>
  </si>
  <si>
    <t xml:space="preserve">20 - </t>
  </si>
  <si>
    <t xml:space="preserve">21 - </t>
  </si>
  <si>
    <t xml:space="preserve">22 - </t>
  </si>
  <si>
    <t xml:space="preserve">23 - </t>
  </si>
  <si>
    <t xml:space="preserve">24 - </t>
  </si>
  <si>
    <t xml:space="preserve">25 - </t>
  </si>
  <si>
    <t>Minor rapporto tra il contributo RAS e la potenza dell'impianto FV in progetto [€/kWp]</t>
  </si>
  <si>
    <t>Minor rapporto tra il contributo RAS e la potenza dell'impianto FV esistente [€/kWp]</t>
  </si>
  <si>
    <r>
      <t>POTENZA NOMINALE DEL NUOVO IMPIANTO FOTOVOLTAICO (</t>
    </r>
    <r>
      <rPr>
        <b/>
        <u/>
        <sz val="11"/>
        <color theme="4" tint="-0.249977111117893"/>
        <rFont val="Calibri"/>
        <family val="2"/>
        <scheme val="minor"/>
      </rPr>
      <t>espressa in kWp</t>
    </r>
    <r>
      <rPr>
        <sz val="11"/>
        <color theme="4" tint="-0.249977111117893"/>
        <rFont val="Calibri"/>
        <family val="2"/>
        <scheme val="minor"/>
      </rPr>
      <t>) **</t>
    </r>
  </si>
  <si>
    <t>** DATO DA INSERIRE NEL CASO DI REALIZZAZIONE DI NUOVO IMPIANTO FV</t>
  </si>
  <si>
    <t>*** DATO DA INSERIRE NEL CASO DI REALIZZAZIONE DI SdA SU IMPIANTO FV ESISTENTE</t>
  </si>
  <si>
    <r>
      <t>POTENZA NOMINALE DELL'IMPIANTO FOTOVOLTAICO ESISTENTE (</t>
    </r>
    <r>
      <rPr>
        <b/>
        <u/>
        <sz val="11"/>
        <color theme="4" tint="-0.249977111117893"/>
        <rFont val="Calibri"/>
        <family val="2"/>
        <scheme val="minor"/>
      </rPr>
      <t>espressa in kWp</t>
    </r>
    <r>
      <rPr>
        <sz val="11"/>
        <color theme="4" tint="-0.249977111117893"/>
        <rFont val="Calibri"/>
        <family val="2"/>
        <scheme val="minor"/>
      </rPr>
      <t>) ***</t>
    </r>
  </si>
  <si>
    <t>IMPIANTI UTENZE 1 - 5</t>
  </si>
  <si>
    <t>DIP</t>
  </si>
  <si>
    <r>
      <t xml:space="preserve">ASSENZA NEGLI ULTIMI 5 ANNI DI MISURE DI AIUTO PER LA REALIZZAZIONE DI FV E SdA </t>
    </r>
    <r>
      <rPr>
        <b/>
        <u/>
        <sz val="11"/>
        <color theme="4" tint="-0.249977111117893"/>
        <rFont val="Calibri"/>
        <family val="2"/>
        <scheme val="minor"/>
      </rPr>
      <t>(scegliere da menù a tendina)</t>
    </r>
    <r>
      <rPr>
        <sz val="11"/>
        <color theme="4" tint="-0.249977111117893"/>
        <rFont val="Calibri"/>
        <family val="2"/>
        <scheme val="minor"/>
      </rPr>
      <t xml:space="preserve"> *</t>
    </r>
  </si>
  <si>
    <t>2. Livello Progettazione</t>
  </si>
  <si>
    <t xml:space="preserve">3. Maggiore intensità di cofinanziamento </t>
  </si>
  <si>
    <t>4. Minor rapporto tra il contributo RAS e la potenza dell'impianto FV in progetto [€/kWp]</t>
  </si>
  <si>
    <t>5. Minor rapporto tra il contributo RAS e la potenza dell'impianto FV esistente [€/kWp]</t>
  </si>
  <si>
    <r>
      <t xml:space="preserve">1. Quota di autoconsumo calcolata come rapporto tra il valore dell'energia elettrica prodotta dall'impianto che viene autoconsumata (inclusa l'energia elettrica stoccata nel sistema di accumulo) e la producibilità elettrica totale annua dell'impianto fotovoltaico [%] </t>
    </r>
    <r>
      <rPr>
        <i/>
        <sz val="11"/>
        <color theme="4" tint="-0.249977111117893"/>
        <rFont val="Calibri"/>
        <family val="2"/>
        <scheme val="minor"/>
      </rPr>
      <t>Nota: Valore minimo 70% per singolo impianto</t>
    </r>
    <r>
      <rPr>
        <sz val="11"/>
        <color theme="4" tint="-0.249977111117893"/>
        <rFont val="Calibri"/>
        <family val="2"/>
        <scheme val="minor"/>
      </rPr>
      <t>*</t>
    </r>
  </si>
  <si>
    <t>6. Costi per soluzioni tecniche e tecnologiche in grado di ridurre la quota di energia autoprodotta immessa nella rete di distruzione</t>
  </si>
  <si>
    <t>IMPIANTI UTENZE 21 - 25</t>
  </si>
  <si>
    <t>IMPIANTI UTENZE 16 - 20</t>
  </si>
  <si>
    <t>IMPIANTI UTENZE 11 - 15</t>
  </si>
  <si>
    <t>IMPIANTI UTENZE 6 - 10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</si>
</sst>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.000"/>
    <numFmt numFmtId="166" formatCode="_-* #,##0.000\ _€_-;\-* #,##0.000\ _€_-;_-* &quot;-&quot;??\ _€_-;_-@_-"/>
    <numFmt numFmtId="167" formatCode="_-* #,##0.000\ &quot;€&quot;_-;\-* #,##0.000\ &quot;€&quot;_-;_-* &quot;-&quot;??\ &quot;€&quot;_-;_-@_-"/>
    <numFmt numFmtId="168" formatCode="0.000%"/>
    <numFmt numFmtId="169" formatCode="0.00000000%"/>
    <numFmt numFmtId="170" formatCode="0.0000"/>
    <numFmt numFmtId="171" formatCode="_-* #,##0.0000\ &quot;€&quot;_-;\-* #,##0.0000\ &quot;€&quot;_-;_-* &quot;-&quot;??\ &quot;€&quot;_-;_-@_-"/>
  </numFmts>
  <fonts count="2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4" tint="-0.249977111117893"/>
      <name val="Tahoma"/>
      <family val="2"/>
    </font>
    <font>
      <i/>
      <sz val="11"/>
      <color theme="4" tint="-0.249977111117893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theme="4" tint="-0.249977111117893"/>
      <name val="Calibri"/>
      <family val="2"/>
      <scheme val="minor"/>
    </font>
    <font>
      <sz val="11"/>
      <color theme="4"/>
      <name val="Calibri"/>
      <family val="2"/>
      <scheme val="minor"/>
    </font>
    <font>
      <sz val="10"/>
      <color rgb="FF000000"/>
      <name val="Tahoma"/>
      <family val="2"/>
    </font>
    <font>
      <sz val="10"/>
      <color rgb="FFFF0000"/>
      <name val="Tahoma"/>
      <family val="2"/>
    </font>
    <font>
      <sz val="12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trike/>
      <sz val="11"/>
      <color rgb="FFFF0000"/>
      <name val="Calibri"/>
      <family val="2"/>
      <scheme val="minor"/>
    </font>
    <font>
      <b/>
      <strike/>
      <sz val="12"/>
      <color rgb="FFFF0000"/>
      <name val="Tahoma"/>
      <family val="2"/>
    </font>
    <font>
      <b/>
      <strike/>
      <sz val="11"/>
      <color rgb="FFFF0000"/>
      <name val="Calibri"/>
      <family val="2"/>
      <scheme val="minor"/>
    </font>
    <font>
      <strike/>
      <sz val="11"/>
      <color theme="4" tint="-0.249977111117893"/>
      <name val="Calibri"/>
      <family val="2"/>
      <scheme val="minor"/>
    </font>
    <font>
      <b/>
      <strike/>
      <sz val="11"/>
      <color theme="4" tint="-0.249977111117893"/>
      <name val="Calibri"/>
      <family val="2"/>
      <scheme val="minor"/>
    </font>
    <font>
      <i/>
      <strike/>
      <sz val="11"/>
      <color theme="4" tint="-0.249977111117893"/>
      <name val="Calibri"/>
      <family val="2"/>
      <scheme val="minor"/>
    </font>
    <font>
      <b/>
      <strike/>
      <sz val="10"/>
      <color theme="4" tint="-0.249977111117893"/>
      <name val="Tahoma"/>
      <family val="2"/>
    </font>
    <font>
      <strike/>
      <sz val="12"/>
      <color rgb="FFFF0000"/>
      <name val="Calibri"/>
      <family val="2"/>
      <scheme val="minor"/>
    </font>
    <font>
      <i/>
      <strike/>
      <sz val="12"/>
      <color rgb="FFFF0000"/>
      <name val="Calibri"/>
      <family val="2"/>
      <scheme val="minor"/>
    </font>
    <font>
      <b/>
      <i/>
      <sz val="14"/>
      <color theme="4"/>
      <name val="Calibri"/>
      <family val="2"/>
      <scheme val="minor"/>
    </font>
    <font>
      <b/>
      <sz val="14"/>
      <color theme="4" tint="-0.249977111117893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142">
    <xf numFmtId="0" fontId="0" fillId="0" borderId="0" xfId="0"/>
    <xf numFmtId="0" fontId="4" fillId="0" borderId="1" xfId="0" applyFont="1" applyBorder="1"/>
    <xf numFmtId="0" fontId="5" fillId="0" borderId="1" xfId="0" applyFont="1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44" fontId="0" fillId="2" borderId="1" xfId="0" applyNumberFormat="1" applyFill="1" applyBorder="1" applyAlignment="1" applyProtection="1">
      <alignment horizontal="right" vertical="center"/>
      <protection locked="0"/>
    </xf>
    <xf numFmtId="0" fontId="1" fillId="0" borderId="0" xfId="0" applyFont="1"/>
    <xf numFmtId="0" fontId="0" fillId="0" borderId="1" xfId="0" applyBorder="1"/>
    <xf numFmtId="0" fontId="1" fillId="0" borderId="1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0" fillId="0" borderId="0" xfId="0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6" xfId="0" applyFont="1" applyBorder="1"/>
    <xf numFmtId="44" fontId="1" fillId="0" borderId="0" xfId="0" applyNumberFormat="1" applyFont="1"/>
    <xf numFmtId="0" fontId="1" fillId="0" borderId="1" xfId="0" applyFont="1" applyBorder="1" applyAlignment="1">
      <alignment horizontal="right"/>
    </xf>
    <xf numFmtId="0" fontId="5" fillId="0" borderId="6" xfId="0" applyFont="1" applyBorder="1"/>
    <xf numFmtId="166" fontId="1" fillId="0" borderId="0" xfId="2" applyNumberFormat="1" applyFont="1" applyProtection="1"/>
    <xf numFmtId="164" fontId="1" fillId="0" borderId="0" xfId="0" applyNumberFormat="1" applyFont="1"/>
    <xf numFmtId="165" fontId="5" fillId="0" borderId="7" xfId="0" applyNumberFormat="1" applyFont="1" applyBorder="1" applyAlignment="1">
      <alignment horizontal="right"/>
    </xf>
    <xf numFmtId="0" fontId="3" fillId="0" borderId="1" xfId="0" applyFont="1" applyBorder="1"/>
    <xf numFmtId="164" fontId="3" fillId="0" borderId="0" xfId="2" applyFont="1" applyFill="1" applyBorder="1" applyProtection="1"/>
    <xf numFmtId="0" fontId="4" fillId="0" borderId="6" xfId="0" applyFont="1" applyBorder="1" applyAlignment="1">
      <alignment wrapText="1"/>
    </xf>
    <xf numFmtId="164" fontId="1" fillId="0" borderId="1" xfId="0" applyNumberFormat="1" applyFont="1" applyBorder="1" applyAlignment="1">
      <alignment horizontal="right"/>
    </xf>
    <xf numFmtId="164" fontId="0" fillId="0" borderId="0" xfId="0" applyNumberFormat="1"/>
    <xf numFmtId="167" fontId="5" fillId="0" borderId="7" xfId="3" applyNumberFormat="1" applyFont="1" applyBorder="1" applyAlignment="1" applyProtection="1">
      <alignment horizontal="right"/>
    </xf>
    <xf numFmtId="169" fontId="1" fillId="0" borderId="0" xfId="1" applyNumberFormat="1" applyFont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4" fontId="12" fillId="3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0" fontId="13" fillId="0" borderId="0" xfId="0" applyFont="1"/>
    <xf numFmtId="2" fontId="1" fillId="0" borderId="0" xfId="0" applyNumberFormat="1" applyFont="1"/>
    <xf numFmtId="165" fontId="6" fillId="0" borderId="17" xfId="0" applyNumberFormat="1" applyFont="1" applyBorder="1" applyAlignment="1">
      <alignment horizontal="center" vertical="center"/>
    </xf>
    <xf numFmtId="44" fontId="1" fillId="0" borderId="1" xfId="0" applyNumberFormat="1" applyFont="1" applyBorder="1"/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/>
    <xf numFmtId="2" fontId="0" fillId="0" borderId="0" xfId="0" applyNumberFormat="1"/>
    <xf numFmtId="0" fontId="15" fillId="0" borderId="0" xfId="0" applyFont="1" applyAlignment="1">
      <alignment horizontal="center" vertical="center"/>
    </xf>
    <xf numFmtId="165" fontId="1" fillId="0" borderId="1" xfId="0" applyNumberFormat="1" applyFont="1" applyBorder="1"/>
    <xf numFmtId="0" fontId="1" fillId="4" borderId="0" xfId="0" applyFont="1" applyFill="1"/>
    <xf numFmtId="0" fontId="4" fillId="0" borderId="1" xfId="0" applyFont="1" applyBorder="1" applyAlignment="1">
      <alignment horizontal="left" wrapText="1"/>
    </xf>
    <xf numFmtId="9" fontId="0" fillId="2" borderId="1" xfId="1" applyFont="1" applyFill="1" applyBorder="1" applyAlignment="1" applyProtection="1">
      <alignment horizontal="right" vertical="center"/>
      <protection locked="0"/>
    </xf>
    <xf numFmtId="9" fontId="1" fillId="0" borderId="1" xfId="0" applyNumberFormat="1" applyFont="1" applyBorder="1"/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1" fillId="0" borderId="5" xfId="0" applyNumberFormat="1" applyFont="1" applyBorder="1"/>
    <xf numFmtId="10" fontId="1" fillId="0" borderId="1" xfId="1" applyNumberFormat="1" applyFont="1" applyBorder="1"/>
    <xf numFmtId="170" fontId="1" fillId="0" borderId="1" xfId="1" applyNumberFormat="1" applyFont="1" applyBorder="1"/>
    <xf numFmtId="9" fontId="1" fillId="0" borderId="0" xfId="1" applyFont="1"/>
    <xf numFmtId="171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5" xfId="0" applyFont="1" applyBorder="1"/>
    <xf numFmtId="0" fontId="1" fillId="0" borderId="8" xfId="0" applyFont="1" applyBorder="1"/>
    <xf numFmtId="0" fontId="1" fillId="0" borderId="7" xfId="0" applyFont="1" applyBorder="1"/>
    <xf numFmtId="9" fontId="1" fillId="0" borderId="7" xfId="1" applyFont="1" applyBorder="1" applyProtection="1"/>
    <xf numFmtId="0" fontId="16" fillId="0" borderId="0" xfId="0" applyFont="1"/>
    <xf numFmtId="0" fontId="9" fillId="0" borderId="6" xfId="0" applyFont="1" applyBorder="1" applyAlignment="1">
      <alignment wrapText="1"/>
    </xf>
    <xf numFmtId="165" fontId="9" fillId="0" borderId="7" xfId="0" applyNumberFormat="1" applyFont="1" applyBorder="1" applyAlignment="1">
      <alignment horizontal="center" vertical="center"/>
    </xf>
    <xf numFmtId="0" fontId="4" fillId="0" borderId="6" xfId="0" applyFont="1" applyBorder="1" applyAlignment="1" applyProtection="1">
      <alignment wrapText="1"/>
      <protection locked="0"/>
    </xf>
    <xf numFmtId="165" fontId="5" fillId="0" borderId="7" xfId="0" applyNumberFormat="1" applyFont="1" applyBorder="1" applyAlignment="1" applyProtection="1">
      <alignment horizontal="right"/>
      <protection locked="0"/>
    </xf>
    <xf numFmtId="9" fontId="17" fillId="0" borderId="1" xfId="0" applyNumberFormat="1" applyFont="1" applyBorder="1"/>
    <xf numFmtId="0" fontId="17" fillId="0" borderId="1" xfId="0" applyFont="1" applyBorder="1"/>
    <xf numFmtId="44" fontId="17" fillId="0" borderId="1" xfId="0" applyNumberFormat="1" applyFont="1" applyBorder="1"/>
    <xf numFmtId="168" fontId="1" fillId="0" borderId="0" xfId="1" applyNumberFormat="1" applyFont="1"/>
    <xf numFmtId="0" fontId="17" fillId="0" borderId="6" xfId="0" applyFont="1" applyBorder="1"/>
    <xf numFmtId="165" fontId="19" fillId="0" borderId="7" xfId="0" applyNumberFormat="1" applyFont="1" applyBorder="1" applyAlignment="1">
      <alignment horizontal="right"/>
    </xf>
    <xf numFmtId="0" fontId="17" fillId="0" borderId="6" xfId="0" applyFont="1" applyBorder="1" applyAlignment="1">
      <alignment wrapText="1"/>
    </xf>
    <xf numFmtId="0" fontId="20" fillId="0" borderId="15" xfId="0" applyFont="1" applyBorder="1" applyAlignment="1">
      <alignment wrapText="1"/>
    </xf>
    <xf numFmtId="165" fontId="21" fillId="0" borderId="16" xfId="0" applyNumberFormat="1" applyFont="1" applyBorder="1" applyAlignment="1">
      <alignment horizontal="right"/>
    </xf>
    <xf numFmtId="0" fontId="22" fillId="0" borderId="15" xfId="0" applyFont="1" applyBorder="1" applyAlignment="1">
      <alignment wrapText="1"/>
    </xf>
    <xf numFmtId="165" fontId="22" fillId="0" borderId="16" xfId="0" applyNumberFormat="1" applyFont="1" applyBorder="1" applyAlignment="1">
      <alignment horizontal="center" vertical="center"/>
    </xf>
    <xf numFmtId="0" fontId="20" fillId="0" borderId="15" xfId="0" applyFont="1" applyBorder="1" applyAlignment="1" applyProtection="1">
      <alignment wrapText="1"/>
      <protection locked="0"/>
    </xf>
    <xf numFmtId="165" fontId="21" fillId="0" borderId="16" xfId="0" applyNumberFormat="1" applyFont="1" applyBorder="1" applyAlignment="1" applyProtection="1">
      <alignment horizontal="right"/>
      <protection locked="0"/>
    </xf>
    <xf numFmtId="0" fontId="23" fillId="0" borderId="3" xfId="0" applyFont="1" applyBorder="1"/>
    <xf numFmtId="165" fontId="21" fillId="0" borderId="3" xfId="0" applyNumberFormat="1" applyFont="1" applyBorder="1" applyAlignment="1">
      <alignment horizontal="right"/>
    </xf>
    <xf numFmtId="0" fontId="17" fillId="0" borderId="1" xfId="0" applyFont="1" applyBorder="1" applyAlignment="1">
      <alignment horizontal="right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right"/>
    </xf>
    <xf numFmtId="0" fontId="24" fillId="0" borderId="1" xfId="0" applyFont="1" applyBorder="1" applyAlignment="1">
      <alignment vertical="center" wrapText="1"/>
    </xf>
    <xf numFmtId="165" fontId="19" fillId="0" borderId="1" xfId="0" applyNumberFormat="1" applyFont="1" applyBorder="1" applyAlignment="1">
      <alignment horizontal="right"/>
    </xf>
    <xf numFmtId="164" fontId="17" fillId="0" borderId="1" xfId="0" applyNumberFormat="1" applyFont="1" applyBorder="1"/>
    <xf numFmtId="168" fontId="17" fillId="0" borderId="7" xfId="1" applyNumberFormat="1" applyFont="1" applyBorder="1" applyProtection="1"/>
    <xf numFmtId="0" fontId="1" fillId="0" borderId="0" xfId="0" applyFont="1" applyAlignment="1">
      <alignment horizontal="left"/>
    </xf>
    <xf numFmtId="0" fontId="1" fillId="4" borderId="1" xfId="0" applyFont="1" applyFill="1" applyBorder="1"/>
    <xf numFmtId="44" fontId="1" fillId="0" borderId="1" xfId="3" applyFont="1" applyBorder="1"/>
    <xf numFmtId="0" fontId="26" fillId="0" borderId="1" xfId="0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right" vertical="center"/>
    </xf>
    <xf numFmtId="0" fontId="27" fillId="0" borderId="6" xfId="0" applyFont="1" applyBorder="1" applyAlignment="1">
      <alignment horizontal="right" vertical="center"/>
    </xf>
    <xf numFmtId="164" fontId="1" fillId="0" borderId="0" xfId="2" applyFont="1"/>
    <xf numFmtId="9" fontId="0" fillId="0" borderId="0" xfId="1" applyFont="1"/>
    <xf numFmtId="9" fontId="0" fillId="0" borderId="0" xfId="0" applyNumberFormat="1"/>
    <xf numFmtId="9" fontId="1" fillId="0" borderId="0" xfId="0" applyNumberFormat="1" applyFont="1"/>
    <xf numFmtId="0" fontId="17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0" fillId="0" borderId="12" xfId="0" applyFont="1" applyBorder="1" applyAlignment="1" applyProtection="1">
      <alignment horizontal="center"/>
      <protection locked="0"/>
    </xf>
    <xf numFmtId="0" fontId="20" fillId="0" borderId="13" xfId="0" applyFont="1" applyBorder="1" applyAlignment="1" applyProtection="1">
      <alignment horizontal="center"/>
      <protection locked="0"/>
    </xf>
    <xf numFmtId="0" fontId="4" fillId="0" borderId="18" xfId="0" applyFont="1" applyBorder="1" applyAlignment="1" applyProtection="1">
      <alignment horizontal="center"/>
      <protection locked="0"/>
    </xf>
    <xf numFmtId="0" fontId="4" fillId="0" borderId="8" xfId="0" applyFont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3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</cellXfs>
  <cellStyles count="5">
    <cellStyle name="Migliaia" xfId="2" builtinId="3"/>
    <cellStyle name="Normale" xfId="0" builtinId="0"/>
    <cellStyle name="Percentuale" xfId="1" builtinId="5"/>
    <cellStyle name="Valuta" xfId="3" builtinId="4"/>
    <cellStyle name="Valuta 2" xfId="4" xr:uid="{2081EFEC-1B6E-433E-A4CC-7670EEEDF254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288638</xdr:colOff>
      <xdr:row>0</xdr:row>
      <xdr:rowOff>592370</xdr:rowOff>
    </xdr:from>
    <xdr:to>
      <xdr:col>6</xdr:col>
      <xdr:colOff>438727</xdr:colOff>
      <xdr:row>8</xdr:row>
      <xdr:rowOff>92363</xdr:rowOff>
    </xdr:to>
    <xdr:pic>
      <xdr:nvPicPr>
        <xdr:cNvPr id="2" name="Immagine 1" descr="logo_modell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5911" y="592370"/>
          <a:ext cx="3440543" cy="18552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432954</xdr:colOff>
      <xdr:row>10</xdr:row>
      <xdr:rowOff>51955</xdr:rowOff>
    </xdr:from>
    <xdr:to>
      <xdr:col>10</xdr:col>
      <xdr:colOff>242315</xdr:colOff>
      <xdr:row>33</xdr:row>
      <xdr:rowOff>10707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B6B47998-C054-9FD9-511D-5CC2BA39C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2954" y="2776682"/>
          <a:ext cx="11874361" cy="4207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235194</xdr:colOff>
      <xdr:row>0</xdr:row>
      <xdr:rowOff>49823</xdr:rowOff>
    </xdr:from>
    <xdr:to>
      <xdr:col>0</xdr:col>
      <xdr:colOff>1858254</xdr:colOff>
      <xdr:row>0</xdr:row>
      <xdr:rowOff>951523</xdr:rowOff>
    </xdr:to>
    <xdr:pic>
      <xdr:nvPicPr>
        <xdr:cNvPr id="3" name="Immagine 2" descr="logo_modell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194" y="49823"/>
          <a:ext cx="1619885" cy="9017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114300</xdr:rowOff>
    </xdr:from>
    <xdr:to>
      <xdr:col>0</xdr:col>
      <xdr:colOff>2252588</xdr:colOff>
      <xdr:row>0</xdr:row>
      <xdr:rowOff>1266300</xdr:rowOff>
    </xdr:to>
    <xdr:pic>
      <xdr:nvPicPr>
        <xdr:cNvPr id="3" name="Immagine 2" descr="logo_modello">
          <a:extLst>
            <a:ext uri="{FF2B5EF4-FFF2-40B4-BE49-F238E27FC236}">
              <a16:creationId xmlns:a16="http://schemas.microsoft.com/office/drawing/2014/main" id="{06DFC56A-0CE4-4DB7-A730-CE646D417C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1" y="114300"/>
          <a:ext cx="2004937" cy="115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152400</xdr:rowOff>
    </xdr:from>
    <xdr:to>
      <xdr:col>0</xdr:col>
      <xdr:colOff>2224012</xdr:colOff>
      <xdr:row>0</xdr:row>
      <xdr:rowOff>1304400</xdr:rowOff>
    </xdr:to>
    <xdr:pic>
      <xdr:nvPicPr>
        <xdr:cNvPr id="3" name="Immagine 2" descr="logo_modello">
          <a:extLst>
            <a:ext uri="{FF2B5EF4-FFF2-40B4-BE49-F238E27FC236}">
              <a16:creationId xmlns:a16="http://schemas.microsoft.com/office/drawing/2014/main" id="{3218CF5B-8C91-48CD-83BE-82CB4E94F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52400"/>
          <a:ext cx="2004937" cy="115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152400</xdr:rowOff>
    </xdr:from>
    <xdr:to>
      <xdr:col>0</xdr:col>
      <xdr:colOff>2233537</xdr:colOff>
      <xdr:row>0</xdr:row>
      <xdr:rowOff>1304400</xdr:rowOff>
    </xdr:to>
    <xdr:pic>
      <xdr:nvPicPr>
        <xdr:cNvPr id="3" name="Immagine 2" descr="logo_modello">
          <a:extLst>
            <a:ext uri="{FF2B5EF4-FFF2-40B4-BE49-F238E27FC236}">
              <a16:creationId xmlns:a16="http://schemas.microsoft.com/office/drawing/2014/main" id="{8B39886B-B73B-440B-8964-C5D352FAB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52400"/>
          <a:ext cx="2004937" cy="115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95250</xdr:rowOff>
    </xdr:from>
    <xdr:to>
      <xdr:col>0</xdr:col>
      <xdr:colOff>2166862</xdr:colOff>
      <xdr:row>0</xdr:row>
      <xdr:rowOff>1247250</xdr:rowOff>
    </xdr:to>
    <xdr:pic>
      <xdr:nvPicPr>
        <xdr:cNvPr id="3" name="Immagine 2" descr="logo_modello">
          <a:extLst>
            <a:ext uri="{FF2B5EF4-FFF2-40B4-BE49-F238E27FC236}">
              <a16:creationId xmlns:a16="http://schemas.microsoft.com/office/drawing/2014/main" id="{0A346E9A-E24E-48D3-9DAA-25A5B0303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5250"/>
          <a:ext cx="2004937" cy="115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133350</xdr:rowOff>
    </xdr:from>
    <xdr:to>
      <xdr:col>0</xdr:col>
      <xdr:colOff>2243062</xdr:colOff>
      <xdr:row>0</xdr:row>
      <xdr:rowOff>1285350</xdr:rowOff>
    </xdr:to>
    <xdr:pic>
      <xdr:nvPicPr>
        <xdr:cNvPr id="3" name="Immagine 2" descr="logo_modello">
          <a:extLst>
            <a:ext uri="{FF2B5EF4-FFF2-40B4-BE49-F238E27FC236}">
              <a16:creationId xmlns:a16="http://schemas.microsoft.com/office/drawing/2014/main" id="{B120D310-F09C-4A97-8355-E1FB15485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33350"/>
          <a:ext cx="2004937" cy="115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3329610</xdr:colOff>
      <xdr:row>0</xdr:row>
      <xdr:rowOff>430695</xdr:rowOff>
    </xdr:from>
    <xdr:to>
      <xdr:col>0</xdr:col>
      <xdr:colOff>7172740</xdr:colOff>
      <xdr:row>0</xdr:row>
      <xdr:rowOff>803413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7F758622-3C3E-8A2E-FCED-8D1F3E5E8438}"/>
            </a:ext>
          </a:extLst>
        </xdr:cNvPr>
        <xdr:cNvSpPr txBox="1"/>
      </xdr:nvSpPr>
      <xdr:spPr>
        <a:xfrm>
          <a:off x="3329610" y="430695"/>
          <a:ext cx="3843130" cy="3727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600" b="1">
              <a:solidFill>
                <a:srgbClr val="0070C0"/>
              </a:solidFill>
            </a:rPr>
            <a:t>RIEPILOGO DATI E PUNTEGGIO FINALE</a:t>
          </a:r>
        </a:p>
      </xdr:txBody>
    </xdr:sp>
    <xdr:clientData/>
  </xdr:twoCellAnchor>
  <xdr:twoCellAnchor editAs="oneCell">
    <xdr:from>
      <xdr:col>0</xdr:col>
      <xdr:colOff>124239</xdr:colOff>
      <xdr:row>0</xdr:row>
      <xdr:rowOff>132522</xdr:rowOff>
    </xdr:from>
    <xdr:to>
      <xdr:col>0</xdr:col>
      <xdr:colOff>2129176</xdr:colOff>
      <xdr:row>0</xdr:row>
      <xdr:rowOff>1284522</xdr:rowOff>
    </xdr:to>
    <xdr:pic>
      <xdr:nvPicPr>
        <xdr:cNvPr id="2" name="Immagine 1" descr="logo_modello">
          <a:extLst>
            <a:ext uri="{FF2B5EF4-FFF2-40B4-BE49-F238E27FC236}">
              <a16:creationId xmlns:a16="http://schemas.microsoft.com/office/drawing/2014/main" id="{857D9A83-24E2-453B-9A52-3F99E91C27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39" y="132522"/>
          <a:ext cx="2004937" cy="1152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L1"/>
  <sheetViews>
    <sheetView tabSelected="1" zoomScale="55" zoomScaleNormal="55" workbookViewId="0">
      <selection sqref="A1:BL1048576"/>
    </sheetView>
  </sheetViews>
  <sheetFormatPr defaultColWidth="9.140625" defaultRowHeight="15" x14ac:dyDescent="0.25"/>
  <cols>
    <col min="1" max="1" width="31.42578125" style="117" customWidth="1"/>
    <col min="2" max="21" width="15.7109375" style="117" customWidth="1"/>
    <col min="22" max="22" width="9.140625" style="117"/>
    <col min="23" max="23" width="27.7109375" style="117" hidden="1" customWidth="1"/>
    <col min="24" max="64" width="9.140625" style="117"/>
  </cols>
  <sheetData>
    <row r="1" ht="84" customHeight="1" x14ac:dyDescent="0.25"/>
  </sheetData>
  <sheetProtection algorithmName="SHA-512" hashValue="wmVACPCBsQjOLYcJwfjhQyD4R/fQpo/6wN37/swHpVYndnXmMvhk78moeM4PX/8rcil/fL7URXo9uHgx84tYQg==" saltValue="vfi148xjP+viWk+c14nGBg==" spinCount="100000" sheet="1" objects="1" scenarios="1"/>
  <mergeCells count="1">
    <mergeCell ref="A1:BL1048576"/>
  </mergeCells>
  <pageMargins left="0.7" right="0.7" top="0.75" bottom="0.75" header="0.3" footer="0.3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8"/>
  <sheetViews>
    <sheetView zoomScale="145" zoomScaleNormal="145" workbookViewId="0"/>
  </sheetViews>
  <sheetFormatPr defaultColWidth="9.140625" defaultRowHeight="15" x14ac:dyDescent="0.25"/>
  <cols>
    <col min="1" max="1" width="102.140625" customWidth="1"/>
    <col min="2" max="2" width="28" bestFit="1" customWidth="1"/>
    <col min="3" max="27" width="15.7109375" customWidth="1"/>
  </cols>
  <sheetData>
    <row r="1" spans="1:27" ht="76.5" customHeight="1" x14ac:dyDescent="0.25"/>
    <row r="3" spans="1:27" x14ac:dyDescent="0.25">
      <c r="B3" s="15"/>
      <c r="C3" s="15"/>
      <c r="D3" s="15"/>
      <c r="E3" s="15"/>
      <c r="F3" s="15"/>
      <c r="G3" s="15"/>
      <c r="H3" s="15"/>
    </row>
    <row r="4" spans="1:27" x14ac:dyDescent="0.25">
      <c r="A4" s="1" t="s">
        <v>41</v>
      </c>
      <c r="B4" s="3"/>
      <c r="C4" s="118" t="s">
        <v>109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20"/>
    </row>
    <row r="5" spans="1:27" x14ac:dyDescent="0.25">
      <c r="A5" s="1" t="s">
        <v>106</v>
      </c>
      <c r="B5" s="3"/>
      <c r="C5" s="13">
        <v>1</v>
      </c>
      <c r="D5" s="13">
        <v>2</v>
      </c>
      <c r="E5" s="13">
        <v>3</v>
      </c>
      <c r="F5" s="13">
        <v>4</v>
      </c>
      <c r="G5" s="13">
        <v>5</v>
      </c>
      <c r="H5" s="13">
        <v>6</v>
      </c>
      <c r="I5" s="13">
        <v>7</v>
      </c>
      <c r="J5" s="13">
        <v>8</v>
      </c>
      <c r="K5" s="13">
        <v>9</v>
      </c>
      <c r="L5" s="13">
        <v>10</v>
      </c>
      <c r="M5" s="13">
        <v>11</v>
      </c>
      <c r="N5" s="13">
        <v>12</v>
      </c>
      <c r="O5" s="13">
        <v>13</v>
      </c>
      <c r="P5" s="13">
        <v>14</v>
      </c>
      <c r="Q5" s="13">
        <v>15</v>
      </c>
      <c r="R5" s="13">
        <v>16</v>
      </c>
      <c r="S5" s="13">
        <v>17</v>
      </c>
      <c r="T5" s="13">
        <v>18</v>
      </c>
      <c r="U5" s="13">
        <v>19</v>
      </c>
      <c r="V5" s="13">
        <v>20</v>
      </c>
      <c r="W5" s="13">
        <v>21</v>
      </c>
      <c r="X5" s="13">
        <v>22</v>
      </c>
      <c r="Y5" s="13">
        <v>23</v>
      </c>
      <c r="Z5" s="13">
        <v>24</v>
      </c>
      <c r="AA5" s="13">
        <v>25</v>
      </c>
    </row>
    <row r="6" spans="1:27" s="12" customFormat="1" x14ac:dyDescent="0.25">
      <c r="A6" s="10" t="s">
        <v>107</v>
      </c>
      <c r="B6" s="9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</row>
    <row r="7" spans="1:27" s="12" customFormat="1" x14ac:dyDescent="0.25">
      <c r="A7" s="10" t="s">
        <v>108</v>
      </c>
      <c r="B7" s="9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s="12" customFormat="1" x14ac:dyDescent="0.25">
      <c r="A8" s="1" t="s">
        <v>96</v>
      </c>
      <c r="B8" s="9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s="12" customFormat="1" x14ac:dyDescent="0.25">
      <c r="A9" s="1" t="s">
        <v>132</v>
      </c>
      <c r="B9" s="9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s="12" customFormat="1" x14ac:dyDescent="0.25">
      <c r="A10" s="1" t="s">
        <v>135</v>
      </c>
      <c r="B10" s="9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s="12" customFormat="1" x14ac:dyDescent="0.25">
      <c r="A11" s="1" t="s">
        <v>97</v>
      </c>
      <c r="B11" s="9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s="12" customFormat="1" x14ac:dyDescent="0.25">
      <c r="A12" s="1" t="s">
        <v>84</v>
      </c>
      <c r="B12" s="4"/>
      <c r="C12" s="121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3"/>
    </row>
    <row r="13" spans="1:27" s="12" customFormat="1" x14ac:dyDescent="0.25">
      <c r="A13" s="1" t="s">
        <v>138</v>
      </c>
      <c r="B13" s="4"/>
      <c r="C13" s="121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2"/>
      <c r="R13" s="122"/>
      <c r="S13" s="122"/>
      <c r="T13" s="122"/>
      <c r="U13" s="122"/>
      <c r="V13" s="122"/>
      <c r="W13" s="122"/>
      <c r="X13" s="122"/>
      <c r="Y13" s="122"/>
      <c r="Z13" s="122"/>
      <c r="AA13" s="123"/>
    </row>
    <row r="15" spans="1:27" x14ac:dyDescent="0.25">
      <c r="A15" s="2" t="s">
        <v>13</v>
      </c>
    </row>
    <row r="16" spans="1:27" x14ac:dyDescent="0.25">
      <c r="A16" s="2" t="s">
        <v>20</v>
      </c>
    </row>
    <row r="17" spans="1:1" x14ac:dyDescent="0.25">
      <c r="A17" s="2" t="s">
        <v>133</v>
      </c>
    </row>
    <row r="18" spans="1:1" x14ac:dyDescent="0.25">
      <c r="A18" s="2" t="s">
        <v>134</v>
      </c>
    </row>
  </sheetData>
  <sheetProtection algorithmName="SHA-512" hashValue="VTYRkWFO0RAMI4zjZQYssTYuD/4gpnr61bbqh2vWHhKgFJbVEelXFrBry9nVgB13Bao1nw2iz3MUzUgxvLgGQg==" saltValue="MFlUVkPgUncoUAN9+dnFog==" spinCount="100000" sheet="1" objects="1" scenarios="1"/>
  <mergeCells count="3">
    <mergeCell ref="C4:AA4"/>
    <mergeCell ref="C12:AA12"/>
    <mergeCell ref="C13:AA13"/>
  </mergeCells>
  <phoneticPr fontId="10" type="noConversion"/>
  <pageMargins left="0.7" right="0.7" top="0.75" bottom="0.75" header="0.3" footer="0.3"/>
  <pageSetup paperSize="9" scale="63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I / NO" xr:uid="{612D4406-1A60-4672-AF90-CD6352F1C311}">
          <x14:formula1>
            <xm:f>'IMP_1-5'!$B$42:$B$43</xm:f>
          </x14:formula1>
          <xm:sqref>B12:B13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34"/>
  <sheetViews>
    <sheetView zoomScaleNormal="100" workbookViewId="0"/>
  </sheetViews>
  <sheetFormatPr defaultColWidth="9.140625" defaultRowHeight="15" x14ac:dyDescent="0.25"/>
  <cols>
    <col min="1" max="1" width="140.7109375" customWidth="1"/>
    <col min="2" max="2" width="18.140625" style="17" bestFit="1" customWidth="1"/>
    <col min="3" max="5" width="18.140625" bestFit="1" customWidth="1"/>
    <col min="6" max="6" width="17.85546875" bestFit="1" customWidth="1"/>
    <col min="7" max="7" width="10.140625" hidden="1" customWidth="1"/>
    <col min="8" max="13" width="4.5703125" hidden="1" customWidth="1"/>
    <col min="14" max="14" width="4.5703125" style="16" hidden="1" customWidth="1"/>
    <col min="15" max="15" width="7" hidden="1" customWidth="1"/>
    <col min="16" max="16" width="14.7109375" hidden="1" customWidth="1"/>
    <col min="17" max="21" width="13.140625" hidden="1" customWidth="1"/>
    <col min="22" max="22" width="13.7109375" hidden="1" customWidth="1"/>
    <col min="23" max="97" width="0" hidden="1" customWidth="1"/>
  </cols>
  <sheetData>
    <row r="1" spans="1:21" ht="138" customHeight="1" x14ac:dyDescent="0.25">
      <c r="B1" s="124" t="s">
        <v>136</v>
      </c>
      <c r="C1" s="125"/>
      <c r="D1" s="125"/>
      <c r="E1" s="125"/>
      <c r="F1" s="126"/>
    </row>
    <row r="2" spans="1:21" x14ac:dyDescent="0.25">
      <c r="A2" s="7"/>
      <c r="B2" s="7"/>
      <c r="C2" s="7"/>
      <c r="D2" s="7"/>
      <c r="E2" s="7"/>
      <c r="F2" s="7"/>
      <c r="I2" s="6" t="s">
        <v>15</v>
      </c>
      <c r="J2" s="6" t="s">
        <v>16</v>
      </c>
      <c r="K2" s="6" t="s">
        <v>17</v>
      </c>
      <c r="L2" s="6" t="s">
        <v>18</v>
      </c>
      <c r="M2" s="6" t="s">
        <v>19</v>
      </c>
    </row>
    <row r="3" spans="1:21" ht="18.75" x14ac:dyDescent="0.25">
      <c r="A3" s="91" t="s">
        <v>42</v>
      </c>
      <c r="B3" s="33" t="str">
        <f>CONCATENATE($G$3,$H$3,I2,,I3)</f>
        <v>IMPIANTO 1 - 0</v>
      </c>
      <c r="C3" s="33" t="str">
        <f>CONCATENATE($G$3,$H$3,J2,,J3)</f>
        <v>IMPIANTO 2 - 0</v>
      </c>
      <c r="D3" s="33" t="str">
        <f>CONCATENATE($G$3,$H$3,K2,,K3)</f>
        <v>IMPIANTO 3 - 0</v>
      </c>
      <c r="E3" s="33" t="str">
        <f>CONCATENATE($G$3,$H$3,L2,,L3)</f>
        <v>IMPIANTO 4 - 0</v>
      </c>
      <c r="F3" s="33" t="str">
        <f>CONCATENATE($G$3,$H$3,M2,,M3)</f>
        <v>IMPIANTO 5 - 0</v>
      </c>
      <c r="G3" s="8" t="s">
        <v>52</v>
      </c>
      <c r="H3" s="8" t="s">
        <v>14</v>
      </c>
      <c r="I3" s="6">
        <f>+'DATI DI PARTENZA'!C6</f>
        <v>0</v>
      </c>
      <c r="J3" s="6">
        <f>+'DATI DI PARTENZA'!D6</f>
        <v>0</v>
      </c>
      <c r="K3" s="6">
        <f>+'DATI DI PARTENZA'!E6</f>
        <v>0</v>
      </c>
      <c r="L3" s="6">
        <f>+'DATI DI PARTENZA'!F6</f>
        <v>0</v>
      </c>
      <c r="M3" s="6">
        <f>+'DATI DI PARTENZA'!G6</f>
        <v>0</v>
      </c>
      <c r="P3">
        <f>+P4+P5</f>
        <v>1</v>
      </c>
      <c r="Q3">
        <f>+Q4+Q5</f>
        <v>1</v>
      </c>
      <c r="R3">
        <f>+R4+R5</f>
        <v>1</v>
      </c>
      <c r="S3">
        <f>+S4+S5</f>
        <v>1</v>
      </c>
      <c r="T3">
        <f>+T4+T5</f>
        <v>1</v>
      </c>
    </row>
    <row r="4" spans="1:21" x14ac:dyDescent="0.25">
      <c r="A4" s="1"/>
      <c r="B4" s="9"/>
      <c r="C4" s="9"/>
      <c r="D4" s="9"/>
      <c r="E4" s="9"/>
      <c r="F4" s="9"/>
      <c r="P4">
        <f>IF(B5&gt;0,1,0)</f>
        <v>0</v>
      </c>
      <c r="Q4">
        <f t="shared" ref="Q4:T4" si="0">IF(C5&gt;0,1,0)</f>
        <v>0</v>
      </c>
      <c r="R4">
        <f t="shared" si="0"/>
        <v>0</v>
      </c>
      <c r="S4">
        <f t="shared" si="0"/>
        <v>0</v>
      </c>
      <c r="T4">
        <f t="shared" si="0"/>
        <v>0</v>
      </c>
    </row>
    <row r="5" spans="1:21" ht="30" customHeight="1" x14ac:dyDescent="0.25">
      <c r="A5" s="46" t="s">
        <v>143</v>
      </c>
      <c r="B5" s="47"/>
      <c r="C5" s="47"/>
      <c r="D5" s="47"/>
      <c r="E5" s="47"/>
      <c r="F5" s="47"/>
      <c r="P5" s="6">
        <f>IF(B5&lt;70%,1,0)</f>
        <v>1</v>
      </c>
      <c r="Q5" s="6">
        <f>IF(C5&lt;70%,1,0)</f>
        <v>1</v>
      </c>
      <c r="R5" s="6">
        <f>IF(D5&lt;70%,1,0)</f>
        <v>1</v>
      </c>
      <c r="S5" s="6">
        <f>IF(E5&lt;70%,1,0)</f>
        <v>1</v>
      </c>
      <c r="T5" s="6">
        <f>IF(F5&lt;70%,1,0)</f>
        <v>1</v>
      </c>
      <c r="U5" s="6">
        <f>SUM(P5:T5)</f>
        <v>5</v>
      </c>
    </row>
    <row r="6" spans="1:21" ht="15" customHeight="1" x14ac:dyDescent="0.25">
      <c r="A6" s="46" t="s">
        <v>99</v>
      </c>
      <c r="B6" s="49"/>
      <c r="C6" s="49"/>
      <c r="D6" s="49"/>
      <c r="E6" s="49"/>
      <c r="F6" s="49"/>
      <c r="P6">
        <f>IF(B5&gt;0,2,0)</f>
        <v>0</v>
      </c>
      <c r="Q6">
        <f>IF(C5&gt;0,2,0)</f>
        <v>0</v>
      </c>
      <c r="R6">
        <f>IF(D5&gt;0,2,0)</f>
        <v>0</v>
      </c>
      <c r="S6">
        <f>IF(E5&gt;0,2,0)</f>
        <v>0</v>
      </c>
      <c r="T6">
        <f>IF(F5&gt;0,2,0)</f>
        <v>0</v>
      </c>
      <c r="U6" s="6">
        <f>SUM(P6:T6)</f>
        <v>0</v>
      </c>
    </row>
    <row r="7" spans="1:21" x14ac:dyDescent="0.25">
      <c r="A7" s="1" t="s">
        <v>85</v>
      </c>
      <c r="B7" s="4"/>
      <c r="C7" s="4"/>
      <c r="D7" s="4"/>
      <c r="E7" s="4"/>
      <c r="F7" s="4"/>
      <c r="P7" s="95">
        <f>IF(P6&gt;0,B5,0)</f>
        <v>0</v>
      </c>
      <c r="Q7" s="95">
        <f t="shared" ref="Q7:T7" si="1">IF(Q6&gt;0,C5,0)</f>
        <v>0</v>
      </c>
      <c r="R7" s="95">
        <f t="shared" si="1"/>
        <v>0</v>
      </c>
      <c r="S7" s="95">
        <f t="shared" si="1"/>
        <v>0</v>
      </c>
      <c r="T7" s="95">
        <f t="shared" si="1"/>
        <v>0</v>
      </c>
      <c r="U7" s="96">
        <f>SUM(P7:T7)</f>
        <v>0</v>
      </c>
    </row>
    <row r="8" spans="1:21" x14ac:dyDescent="0.25">
      <c r="A8" s="1" t="s">
        <v>71</v>
      </c>
      <c r="B8" s="5"/>
      <c r="C8" s="5"/>
      <c r="D8" s="5"/>
      <c r="E8" s="5"/>
      <c r="F8" s="5"/>
      <c r="P8">
        <f>+P5+P6</f>
        <v>1</v>
      </c>
      <c r="Q8">
        <f>+Q5+Q6</f>
        <v>1</v>
      </c>
      <c r="R8">
        <f>+R5+R6</f>
        <v>1</v>
      </c>
      <c r="S8">
        <f>+S5+S6</f>
        <v>1</v>
      </c>
      <c r="T8">
        <f>+T5+T6</f>
        <v>1</v>
      </c>
      <c r="U8" t="e">
        <f>+U7/U6</f>
        <v>#DIV/0!</v>
      </c>
    </row>
    <row r="9" spans="1:21" x14ac:dyDescent="0.25">
      <c r="A9" s="1" t="s">
        <v>98</v>
      </c>
      <c r="B9" s="5"/>
      <c r="C9" s="5"/>
      <c r="D9" s="5"/>
      <c r="E9" s="5"/>
      <c r="F9" s="5"/>
    </row>
    <row r="10" spans="1:21" x14ac:dyDescent="0.25">
      <c r="A10" s="1" t="s">
        <v>144</v>
      </c>
      <c r="B10" s="5"/>
      <c r="C10" s="5"/>
      <c r="D10" s="5"/>
      <c r="E10" s="5"/>
      <c r="F10" s="5"/>
      <c r="P10">
        <f>IF(B5&gt;=70%,0,1)</f>
        <v>1</v>
      </c>
      <c r="Q10">
        <f t="shared" ref="Q10:T10" si="2">IF(C5&gt;=70%,0,1)</f>
        <v>1</v>
      </c>
      <c r="R10">
        <f t="shared" si="2"/>
        <v>1</v>
      </c>
      <c r="S10">
        <f t="shared" si="2"/>
        <v>1</v>
      </c>
      <c r="T10">
        <f t="shared" si="2"/>
        <v>1</v>
      </c>
    </row>
    <row r="11" spans="1:21" x14ac:dyDescent="0.25">
      <c r="A11" s="1" t="s">
        <v>53</v>
      </c>
      <c r="B11" s="5"/>
      <c r="C11" s="5"/>
      <c r="D11" s="5"/>
      <c r="E11" s="5"/>
      <c r="F11" s="5"/>
      <c r="P11">
        <f>IF(P10=1,B5,0)</f>
        <v>0</v>
      </c>
      <c r="Q11">
        <f t="shared" ref="Q11:T11" si="3">IF(Q10=1,C5,0)</f>
        <v>0</v>
      </c>
      <c r="R11">
        <f t="shared" si="3"/>
        <v>0</v>
      </c>
      <c r="S11">
        <f t="shared" si="3"/>
        <v>0</v>
      </c>
      <c r="T11">
        <f t="shared" si="3"/>
        <v>0</v>
      </c>
      <c r="U11">
        <f>SUM(P11:T11)</f>
        <v>0</v>
      </c>
    </row>
    <row r="12" spans="1:21" x14ac:dyDescent="0.25">
      <c r="A12" s="1" t="s">
        <v>54</v>
      </c>
      <c r="B12" s="5"/>
      <c r="C12" s="5"/>
      <c r="D12" s="5"/>
      <c r="E12" s="5"/>
      <c r="F12" s="5"/>
    </row>
    <row r="13" spans="1:21" x14ac:dyDescent="0.25">
      <c r="A13" s="1" t="s">
        <v>55</v>
      </c>
      <c r="B13" s="5"/>
      <c r="C13" s="5"/>
      <c r="D13" s="5"/>
      <c r="E13" s="5"/>
      <c r="F13" s="5"/>
    </row>
    <row r="14" spans="1:21" x14ac:dyDescent="0.25">
      <c r="A14" s="1" t="s">
        <v>56</v>
      </c>
      <c r="B14" s="5"/>
      <c r="C14" s="5"/>
      <c r="D14" s="5"/>
      <c r="E14" s="5"/>
      <c r="F14" s="5"/>
    </row>
    <row r="15" spans="1:21" x14ac:dyDescent="0.25">
      <c r="A15" s="1" t="s">
        <v>57</v>
      </c>
      <c r="B15" s="5"/>
      <c r="C15" s="5"/>
      <c r="D15" s="5"/>
      <c r="E15" s="5"/>
      <c r="F15" s="5"/>
    </row>
    <row r="16" spans="1:21" x14ac:dyDescent="0.25">
      <c r="A16" s="1" t="s">
        <v>58</v>
      </c>
      <c r="B16" s="5"/>
      <c r="C16" s="5"/>
      <c r="D16" s="5"/>
      <c r="E16" s="5"/>
      <c r="F16" s="5"/>
    </row>
    <row r="17" spans="1:49" x14ac:dyDescent="0.25">
      <c r="A17" s="1" t="s">
        <v>59</v>
      </c>
      <c r="B17" s="5"/>
      <c r="C17" s="5"/>
      <c r="D17" s="5"/>
      <c r="E17" s="5"/>
      <c r="F17" s="5"/>
    </row>
    <row r="18" spans="1:49" x14ac:dyDescent="0.25">
      <c r="A18" s="1" t="s">
        <v>60</v>
      </c>
      <c r="B18" s="5"/>
      <c r="C18" s="5"/>
      <c r="D18" s="5"/>
      <c r="E18" s="5"/>
      <c r="F18" s="5"/>
    </row>
    <row r="19" spans="1:49" x14ac:dyDescent="0.25">
      <c r="A19" s="1" t="s">
        <v>61</v>
      </c>
      <c r="B19" s="5"/>
      <c r="C19" s="5"/>
      <c r="D19" s="5"/>
      <c r="E19" s="5"/>
      <c r="F19" s="5"/>
    </row>
    <row r="20" spans="1:49" x14ac:dyDescent="0.25">
      <c r="A20" s="1" t="s">
        <v>62</v>
      </c>
      <c r="B20" s="5"/>
      <c r="C20" s="5"/>
      <c r="D20" s="5"/>
      <c r="E20" s="5"/>
      <c r="F20" s="5"/>
    </row>
    <row r="21" spans="1:49" x14ac:dyDescent="0.25">
      <c r="A21" s="1" t="s">
        <v>63</v>
      </c>
      <c r="B21" s="5"/>
      <c r="C21" s="5"/>
      <c r="D21" s="5"/>
      <c r="E21" s="5"/>
      <c r="F21" s="5"/>
    </row>
    <row r="22" spans="1:49" x14ac:dyDescent="0.25">
      <c r="A22" s="1" t="s">
        <v>64</v>
      </c>
      <c r="B22" s="5"/>
      <c r="C22" s="5"/>
      <c r="D22" s="5"/>
      <c r="E22" s="5"/>
      <c r="F22" s="5"/>
    </row>
    <row r="23" spans="1:49" x14ac:dyDescent="0.25">
      <c r="A23" s="1" t="s">
        <v>65</v>
      </c>
      <c r="B23" s="5"/>
      <c r="C23" s="5"/>
      <c r="D23" s="5"/>
      <c r="E23" s="5"/>
      <c r="F23" s="5"/>
      <c r="P23" s="6"/>
      <c r="AW23">
        <f>150000/0.05</f>
        <v>3000000</v>
      </c>
    </row>
    <row r="24" spans="1:49" x14ac:dyDescent="0.25">
      <c r="A24" s="1" t="s">
        <v>66</v>
      </c>
      <c r="B24" s="5"/>
      <c r="C24" s="5"/>
      <c r="D24" s="5"/>
      <c r="E24" s="5"/>
      <c r="F24" s="5"/>
      <c r="P24" s="6"/>
      <c r="AW24">
        <f>+AW23-14000</f>
        <v>2986000</v>
      </c>
    </row>
    <row r="25" spans="1:49" x14ac:dyDescent="0.25">
      <c r="A25" s="2" t="s">
        <v>86</v>
      </c>
      <c r="B25" s="34">
        <f>SUM(B8:B24)</f>
        <v>0</v>
      </c>
      <c r="C25" s="34">
        <f>SUM(C8:C24)</f>
        <v>0</v>
      </c>
      <c r="D25" s="34">
        <f>SUM(D8:D24)</f>
        <v>0</v>
      </c>
      <c r="E25" s="34">
        <f>SUM(E8:E24)</f>
        <v>0</v>
      </c>
      <c r="F25" s="34">
        <f>SUM(F8:F24)</f>
        <v>0</v>
      </c>
      <c r="P25" s="19">
        <f>SUM(B25:O25)</f>
        <v>0</v>
      </c>
      <c r="Q25" s="19">
        <f>+B26+B27+B28</f>
        <v>0</v>
      </c>
      <c r="R25" s="19">
        <f t="shared" ref="R25:U25" si="4">+C26+C27+C28</f>
        <v>0</v>
      </c>
      <c r="S25" s="19">
        <f t="shared" si="4"/>
        <v>0</v>
      </c>
      <c r="T25" s="19">
        <f t="shared" si="4"/>
        <v>0</v>
      </c>
      <c r="U25" s="19">
        <f t="shared" si="4"/>
        <v>0</v>
      </c>
    </row>
    <row r="26" spans="1:49" x14ac:dyDescent="0.25">
      <c r="A26" s="1" t="s">
        <v>67</v>
      </c>
      <c r="B26" s="5"/>
      <c r="C26" s="5"/>
      <c r="D26" s="5"/>
      <c r="E26" s="5"/>
      <c r="F26" s="5"/>
      <c r="P26" s="19">
        <f>SUM(B26:O26)</f>
        <v>0</v>
      </c>
      <c r="Q26" s="69" t="e">
        <f>+Q25/B25</f>
        <v>#DIV/0!</v>
      </c>
      <c r="R26" s="69" t="e">
        <f t="shared" ref="R26:U26" si="5">+R25/C25</f>
        <v>#DIV/0!</v>
      </c>
      <c r="S26" s="69" t="e">
        <f t="shared" si="5"/>
        <v>#DIV/0!</v>
      </c>
      <c r="T26" s="69" t="e">
        <f t="shared" si="5"/>
        <v>#DIV/0!</v>
      </c>
      <c r="U26" s="69" t="e">
        <f t="shared" si="5"/>
        <v>#DIV/0!</v>
      </c>
    </row>
    <row r="27" spans="1:49" x14ac:dyDescent="0.25">
      <c r="A27" s="1" t="s">
        <v>68</v>
      </c>
      <c r="B27" s="5"/>
      <c r="C27" s="5"/>
      <c r="D27" s="5"/>
      <c r="E27" s="5"/>
      <c r="F27" s="5"/>
      <c r="P27" s="19">
        <f>SUM(B27:O27)</f>
        <v>0</v>
      </c>
    </row>
    <row r="28" spans="1:49" x14ac:dyDescent="0.25">
      <c r="A28" s="1" t="s">
        <v>69</v>
      </c>
      <c r="B28" s="5"/>
      <c r="C28" s="5"/>
      <c r="D28" s="5"/>
      <c r="E28" s="5"/>
      <c r="F28" s="5"/>
      <c r="P28" s="19">
        <f>SUM(B28:O28)</f>
        <v>0</v>
      </c>
    </row>
    <row r="29" spans="1:49" x14ac:dyDescent="0.25">
      <c r="A29" s="2" t="s">
        <v>87</v>
      </c>
      <c r="B29" s="34">
        <f>+B25-B26-B27-B28</f>
        <v>0</v>
      </c>
      <c r="C29" s="34">
        <f>+C25-C26-C27-C28</f>
        <v>0</v>
      </c>
      <c r="D29" s="34">
        <f>+D25-D26-D27-D28</f>
        <v>0</v>
      </c>
      <c r="E29" s="34">
        <f>+E25-E26-E27-E28</f>
        <v>0</v>
      </c>
      <c r="F29" s="34">
        <f>+F25-F26-F27-F28</f>
        <v>0</v>
      </c>
      <c r="P29" s="19">
        <f>SUM(B29:O29)</f>
        <v>0</v>
      </c>
    </row>
    <row r="30" spans="1:49" x14ac:dyDescent="0.25">
      <c r="A30" s="134"/>
      <c r="B30" s="135"/>
      <c r="C30" s="7"/>
      <c r="D30" s="7"/>
      <c r="E30" s="7"/>
      <c r="F30" s="7"/>
      <c r="P30" s="6"/>
    </row>
    <row r="31" spans="1:49" ht="18.75" x14ac:dyDescent="0.25">
      <c r="A31" s="91" t="s">
        <v>43</v>
      </c>
      <c r="B31" s="7"/>
      <c r="C31" s="7"/>
      <c r="D31" s="7"/>
      <c r="E31" s="7"/>
      <c r="F31" s="7"/>
    </row>
    <row r="32" spans="1:49" x14ac:dyDescent="0.25">
      <c r="A32" s="134"/>
      <c r="B32" s="135"/>
      <c r="C32" s="7"/>
      <c r="D32" s="7"/>
      <c r="E32" s="7"/>
      <c r="F32" s="7"/>
      <c r="P32" s="6"/>
      <c r="Q32" s="6"/>
      <c r="R32" s="6"/>
      <c r="S32" s="6">
        <v>3</v>
      </c>
      <c r="T32" s="6">
        <v>15400</v>
      </c>
      <c r="U32" s="6">
        <f>+T32/S32</f>
        <v>5133.333333333333</v>
      </c>
    </row>
    <row r="33" spans="1:21" x14ac:dyDescent="0.25">
      <c r="A33" s="1" t="s">
        <v>101</v>
      </c>
      <c r="B33" s="35">
        <f>IF(B54&lt;0,0,B54)</f>
        <v>0</v>
      </c>
      <c r="C33" s="35">
        <f t="shared" ref="C33:F33" si="6">IF(C54&lt;0,0,C54)</f>
        <v>0</v>
      </c>
      <c r="D33" s="35">
        <f t="shared" si="6"/>
        <v>0</v>
      </c>
      <c r="E33" s="35">
        <f t="shared" si="6"/>
        <v>0</v>
      </c>
      <c r="F33" s="35">
        <f t="shared" si="6"/>
        <v>0</v>
      </c>
      <c r="G33" s="35">
        <f t="shared" ref="G33:N33" si="7">+G54</f>
        <v>0</v>
      </c>
      <c r="H33" s="35">
        <f t="shared" si="7"/>
        <v>0</v>
      </c>
      <c r="I33" s="35">
        <f t="shared" si="7"/>
        <v>0</v>
      </c>
      <c r="J33" s="35">
        <f t="shared" si="7"/>
        <v>0</v>
      </c>
      <c r="K33" s="35">
        <f t="shared" si="7"/>
        <v>0</v>
      </c>
      <c r="L33" s="35">
        <f t="shared" si="7"/>
        <v>0</v>
      </c>
      <c r="M33" s="35">
        <f t="shared" si="7"/>
        <v>0</v>
      </c>
      <c r="N33" s="35">
        <f t="shared" si="7"/>
        <v>0</v>
      </c>
      <c r="P33" s="37">
        <f>SUM(B33:F33)</f>
        <v>0</v>
      </c>
      <c r="Q33" s="6"/>
      <c r="R33" s="6"/>
      <c r="S33" s="6">
        <v>6</v>
      </c>
      <c r="T33" s="6">
        <v>19920</v>
      </c>
      <c r="U33" s="6">
        <f>+T33/S33</f>
        <v>3320</v>
      </c>
    </row>
    <row r="34" spans="1:21" x14ac:dyDescent="0.25">
      <c r="A34" s="1" t="s">
        <v>139</v>
      </c>
      <c r="B34" s="35">
        <f>+B91</f>
        <v>0</v>
      </c>
      <c r="C34" s="35">
        <f>+C91</f>
        <v>0</v>
      </c>
      <c r="D34" s="35">
        <f>+D91</f>
        <v>0</v>
      </c>
      <c r="E34" s="35">
        <f>+E91</f>
        <v>0</v>
      </c>
      <c r="F34" s="35">
        <f>+F91</f>
        <v>0</v>
      </c>
      <c r="P34" s="37">
        <f>SUM(B34:F34)</f>
        <v>0</v>
      </c>
      <c r="Q34" s="6"/>
      <c r="R34" s="6"/>
      <c r="S34" s="6"/>
      <c r="T34" s="6"/>
      <c r="U34" s="6"/>
    </row>
    <row r="35" spans="1:21" x14ac:dyDescent="0.25">
      <c r="A35" s="1" t="s">
        <v>140</v>
      </c>
      <c r="B35" s="35">
        <f>IF(B29&gt;0,B75,0)</f>
        <v>0</v>
      </c>
      <c r="C35" s="35">
        <f>IF(C29&gt;0,C75,0)</f>
        <v>0</v>
      </c>
      <c r="D35" s="35">
        <f>IF(D29&gt;0,D75,0)</f>
        <v>0</v>
      </c>
      <c r="E35" s="35">
        <f>IF(E29&gt;0,E75,0)</f>
        <v>0</v>
      </c>
      <c r="F35" s="35">
        <f>IF(F29&gt;0,F75,0)</f>
        <v>0</v>
      </c>
      <c r="P35" s="37">
        <f>SUM(B35:F35)</f>
        <v>0</v>
      </c>
      <c r="Q35" s="6"/>
      <c r="R35" s="6"/>
      <c r="S35" s="6"/>
      <c r="T35" s="6"/>
      <c r="U35" s="6"/>
    </row>
    <row r="36" spans="1:21" x14ac:dyDescent="0.25">
      <c r="A36" s="1" t="s">
        <v>141</v>
      </c>
      <c r="B36" s="35">
        <f>IF(B8&gt;0,B61,0)</f>
        <v>0</v>
      </c>
      <c r="C36" s="35">
        <f>IF(C8&gt;0,C61,0)</f>
        <v>0</v>
      </c>
      <c r="D36" s="35">
        <f>IF(D8&gt;0,D61,0)</f>
        <v>0</v>
      </c>
      <c r="E36" s="35">
        <f>IF(E8&gt;0,E61,0)</f>
        <v>0</v>
      </c>
      <c r="F36" s="35">
        <f>IF(F8&gt;0,F61,0)</f>
        <v>0</v>
      </c>
      <c r="P36" s="37">
        <f>SUM(B36:F36)</f>
        <v>0</v>
      </c>
      <c r="Q36" s="6"/>
      <c r="R36" s="6"/>
      <c r="S36" s="6"/>
      <c r="T36" s="6"/>
      <c r="U36" s="6"/>
    </row>
    <row r="37" spans="1:21" ht="15.75" thickBot="1" x14ac:dyDescent="0.3">
      <c r="A37" s="1" t="s">
        <v>142</v>
      </c>
      <c r="B37" s="35">
        <f>IF(B9&gt;0,B68,0)</f>
        <v>0</v>
      </c>
      <c r="C37" s="35">
        <f>IF(C9&gt;0,C68,0)</f>
        <v>0</v>
      </c>
      <c r="D37" s="35">
        <f>IF(D9&gt;0,D68,0)</f>
        <v>0</v>
      </c>
      <c r="E37" s="35">
        <f>IF(E9&gt;0,E68,0)</f>
        <v>0</v>
      </c>
      <c r="F37" s="35">
        <f>IF(F9&gt;0,F68,0)</f>
        <v>0</v>
      </c>
      <c r="P37" s="37">
        <f>SUM(B37:F37)</f>
        <v>0</v>
      </c>
      <c r="Q37" s="6">
        <v>1450</v>
      </c>
      <c r="R37" s="6" t="s">
        <v>75</v>
      </c>
      <c r="S37" s="6">
        <v>0</v>
      </c>
      <c r="T37" s="6">
        <v>1</v>
      </c>
      <c r="U37" s="6" t="s">
        <v>76</v>
      </c>
    </row>
    <row r="38" spans="1:21" ht="15.75" hidden="1" thickBot="1" x14ac:dyDescent="0.3">
      <c r="A38" s="36"/>
      <c r="B38" s="37">
        <f>SUM(B33:B37)</f>
        <v>0</v>
      </c>
      <c r="C38" s="37">
        <f>SUM(C33:C37)</f>
        <v>0</v>
      </c>
      <c r="D38" s="37">
        <f>SUM(D33:D37)</f>
        <v>0</v>
      </c>
      <c r="E38" s="37">
        <f>SUM(E33:E37)</f>
        <v>0</v>
      </c>
      <c r="F38" s="37">
        <f>SUM(F33:F37)</f>
        <v>0</v>
      </c>
      <c r="P38" s="37">
        <f>AVERAGE(B38:F38)</f>
        <v>0</v>
      </c>
      <c r="Q38" s="6"/>
      <c r="R38" s="6" t="s">
        <v>74</v>
      </c>
      <c r="S38" s="6">
        <v>0</v>
      </c>
      <c r="T38" s="6">
        <v>3</v>
      </c>
      <c r="U38" s="6" t="s">
        <v>77</v>
      </c>
    </row>
    <row r="39" spans="1:21" ht="19.5" thickBot="1" x14ac:dyDescent="0.3">
      <c r="B39" s="38">
        <f>+B38</f>
        <v>0</v>
      </c>
      <c r="C39" s="38">
        <f>+C38</f>
        <v>0</v>
      </c>
      <c r="D39" s="38">
        <f>+D38</f>
        <v>0</v>
      </c>
      <c r="E39" s="38">
        <f>+E38</f>
        <v>0</v>
      </c>
      <c r="F39" s="38">
        <f>+F38</f>
        <v>0</v>
      </c>
      <c r="P39" s="37"/>
      <c r="Q39" s="6"/>
      <c r="R39" s="6"/>
      <c r="S39" s="6"/>
      <c r="T39" s="6"/>
      <c r="U39" s="6"/>
    </row>
    <row r="40" spans="1:21" ht="15.75" hidden="1" thickBot="1" x14ac:dyDescent="0.3">
      <c r="A40" s="89" t="s">
        <v>72</v>
      </c>
      <c r="B40" s="50" t="e">
        <f>+B29/'DATI DI PARTENZA'!C9</f>
        <v>#DIV/0!</v>
      </c>
      <c r="C40" s="50" t="e">
        <f>+C29/'DATI DI PARTENZA'!D9</f>
        <v>#DIV/0!</v>
      </c>
      <c r="D40" s="50" t="e">
        <f>+D29/'DATI DI PARTENZA'!E9</f>
        <v>#DIV/0!</v>
      </c>
      <c r="E40" s="50" t="e">
        <f>+E29/'DATI DI PARTENZA'!F9</f>
        <v>#DIV/0!</v>
      </c>
      <c r="F40" s="50" t="e">
        <f>+F29/'DATI DI PARTENZA'!G9</f>
        <v>#DIV/0!</v>
      </c>
      <c r="P40" s="6"/>
      <c r="Q40" s="6"/>
      <c r="R40" s="6"/>
      <c r="S40" s="6"/>
      <c r="T40" s="6"/>
      <c r="U40" s="6"/>
    </row>
    <row r="41" spans="1:21" ht="15.75" hidden="1" thickBot="1" x14ac:dyDescent="0.3">
      <c r="A41" s="89" t="s">
        <v>73</v>
      </c>
      <c r="B41" s="50" t="e">
        <f>+B29/'DATI DI PARTENZA'!C10</f>
        <v>#DIV/0!</v>
      </c>
      <c r="C41" s="50" t="e">
        <f>+C29/'DATI DI PARTENZA'!D10</f>
        <v>#DIV/0!</v>
      </c>
      <c r="D41" s="50" t="e">
        <f>+D29/'DATI DI PARTENZA'!E10</f>
        <v>#DIV/0!</v>
      </c>
      <c r="E41" s="50" t="e">
        <f>+E29/'DATI DI PARTENZA'!F10</f>
        <v>#DIV/0!</v>
      </c>
      <c r="F41" s="50" t="e">
        <f>+F29/'DATI DI PARTENZA'!G10</f>
        <v>#DIV/0!</v>
      </c>
      <c r="P41" s="6"/>
      <c r="Q41" s="6">
        <v>14500</v>
      </c>
      <c r="R41" s="6"/>
      <c r="S41" s="6"/>
      <c r="T41" s="6"/>
      <c r="U41" s="6"/>
    </row>
    <row r="42" spans="1:21" hidden="1" x14ac:dyDescent="0.25">
      <c r="A42" s="140" t="s">
        <v>78</v>
      </c>
      <c r="B42" s="57" t="s">
        <v>0</v>
      </c>
      <c r="C42" s="57" t="s">
        <v>0</v>
      </c>
      <c r="D42" s="57" t="s">
        <v>0</v>
      </c>
      <c r="E42" s="57" t="s">
        <v>0</v>
      </c>
      <c r="F42" s="57" t="s">
        <v>0</v>
      </c>
      <c r="P42" s="6"/>
      <c r="Q42" s="6">
        <v>20000</v>
      </c>
      <c r="R42" s="6"/>
      <c r="S42" s="6"/>
      <c r="T42" s="6"/>
      <c r="U42" s="6"/>
    </row>
    <row r="43" spans="1:21" ht="15.75" hidden="1" thickBot="1" x14ac:dyDescent="0.3">
      <c r="A43" s="141"/>
      <c r="B43" s="58" t="s">
        <v>1</v>
      </c>
      <c r="C43" s="58" t="s">
        <v>1</v>
      </c>
      <c r="D43" s="58" t="s">
        <v>1</v>
      </c>
      <c r="E43" s="58" t="s">
        <v>1</v>
      </c>
      <c r="F43" s="58" t="s">
        <v>1</v>
      </c>
      <c r="P43" s="6"/>
      <c r="Q43" s="6">
        <f>+Q41/Q42</f>
        <v>0.72499999999999998</v>
      </c>
      <c r="R43" s="6"/>
      <c r="S43" s="6"/>
      <c r="T43" s="6"/>
      <c r="U43" s="6"/>
    </row>
    <row r="44" spans="1:21" ht="15.75" hidden="1" thickBot="1" x14ac:dyDescent="0.3">
      <c r="A44" s="6"/>
      <c r="B44" s="6"/>
      <c r="C44" s="6"/>
      <c r="D44" s="6"/>
      <c r="E44" s="6"/>
      <c r="F44" s="6"/>
      <c r="P44" s="6"/>
      <c r="Q44" s="6"/>
      <c r="R44" s="6"/>
      <c r="S44" s="6"/>
      <c r="T44" s="6"/>
      <c r="U44" s="6"/>
    </row>
    <row r="45" spans="1:21" hidden="1" x14ac:dyDescent="0.25">
      <c r="A45" s="136" t="s">
        <v>44</v>
      </c>
      <c r="B45" s="57" t="s">
        <v>3</v>
      </c>
      <c r="C45" s="57" t="s">
        <v>3</v>
      </c>
      <c r="D45" s="57" t="s">
        <v>3</v>
      </c>
      <c r="E45" s="57" t="s">
        <v>3</v>
      </c>
      <c r="F45" s="57" t="s">
        <v>3</v>
      </c>
      <c r="P45" s="6"/>
      <c r="Q45" s="6"/>
      <c r="R45" s="6"/>
      <c r="S45" s="6"/>
      <c r="T45" s="6"/>
      <c r="U45" s="6"/>
    </row>
    <row r="46" spans="1:21" hidden="1" x14ac:dyDescent="0.25">
      <c r="A46" s="137"/>
      <c r="B46" s="59" t="s">
        <v>2</v>
      </c>
      <c r="C46" s="59" t="s">
        <v>2</v>
      </c>
      <c r="D46" s="59" t="s">
        <v>2</v>
      </c>
      <c r="E46" s="59" t="s">
        <v>2</v>
      </c>
      <c r="F46" s="59" t="s">
        <v>2</v>
      </c>
      <c r="P46" s="6"/>
      <c r="Q46" s="6"/>
      <c r="R46" s="6"/>
      <c r="S46" s="6"/>
      <c r="T46" s="6"/>
      <c r="U46" s="6"/>
    </row>
    <row r="47" spans="1:21" ht="15.75" hidden="1" thickBot="1" x14ac:dyDescent="0.3">
      <c r="A47" s="138"/>
      <c r="B47" s="58" t="s">
        <v>137</v>
      </c>
      <c r="C47" s="58" t="s">
        <v>137</v>
      </c>
      <c r="D47" s="58" t="s">
        <v>137</v>
      </c>
      <c r="E47" s="58" t="s">
        <v>137</v>
      </c>
      <c r="F47" s="58" t="s">
        <v>137</v>
      </c>
      <c r="P47" s="6"/>
      <c r="Q47" s="6"/>
      <c r="R47" s="6"/>
      <c r="S47" s="6"/>
      <c r="T47" s="6"/>
      <c r="U47" s="6"/>
    </row>
    <row r="48" spans="1:21" hidden="1" x14ac:dyDescent="0.25">
      <c r="A48" s="6"/>
      <c r="B48" s="6"/>
      <c r="C48" s="6"/>
      <c r="D48" s="6"/>
      <c r="E48" s="6"/>
      <c r="F48" s="6"/>
      <c r="P48" s="6"/>
      <c r="Q48" s="6"/>
      <c r="R48" s="6"/>
      <c r="S48" s="6"/>
      <c r="T48" s="6"/>
      <c r="U48" s="6"/>
    </row>
    <row r="49" spans="1:22" hidden="1" x14ac:dyDescent="0.25">
      <c r="A49" s="139" t="s">
        <v>70</v>
      </c>
      <c r="B49" s="48">
        <f>+B5</f>
        <v>0</v>
      </c>
      <c r="C49" s="48">
        <f>+C5</f>
        <v>0</v>
      </c>
      <c r="D49" s="48">
        <f>+D5</f>
        <v>0</v>
      </c>
      <c r="E49" s="48">
        <f>+E5</f>
        <v>0</v>
      </c>
      <c r="F49" s="48">
        <f>+F5</f>
        <v>0</v>
      </c>
      <c r="P49" s="6" t="str">
        <f>IF(B49&lt;70%,"NON AMMISSIBILE",B50)</f>
        <v>NON AMMISSIBILE</v>
      </c>
      <c r="Q49" s="6"/>
      <c r="R49" s="6"/>
      <c r="S49" s="6"/>
      <c r="T49" s="6"/>
      <c r="U49" s="6"/>
    </row>
    <row r="50" spans="1:22" hidden="1" x14ac:dyDescent="0.25">
      <c r="A50" s="139"/>
      <c r="B50" s="11">
        <f>30*((B49-70%)/30%)</f>
        <v>-70</v>
      </c>
      <c r="C50" s="11">
        <f>30*((C49-70%)/30%)</f>
        <v>-70</v>
      </c>
      <c r="D50" s="11">
        <f>30*((D49-70%)/30%)</f>
        <v>-70</v>
      </c>
      <c r="E50" s="11">
        <f>30*((E49-70%)/30%)</f>
        <v>-70</v>
      </c>
      <c r="F50" s="11">
        <f>30*((F49-70%)/30%)</f>
        <v>-70</v>
      </c>
      <c r="P50" s="6">
        <f>30*((B49-70%)/30%)</f>
        <v>-70</v>
      </c>
      <c r="Q50" s="6"/>
      <c r="R50" s="6"/>
      <c r="S50" s="6"/>
      <c r="T50" s="6"/>
      <c r="U50" s="6"/>
    </row>
    <row r="51" spans="1:22" hidden="1" x14ac:dyDescent="0.25">
      <c r="A51" s="139"/>
      <c r="B51" s="11"/>
      <c r="C51" s="11"/>
      <c r="D51" s="11"/>
      <c r="E51" s="11"/>
      <c r="F51" s="11"/>
      <c r="P51" s="6"/>
      <c r="Q51" s="6"/>
      <c r="R51" s="6"/>
      <c r="S51" s="6"/>
      <c r="T51" s="6"/>
      <c r="U51" s="6"/>
    </row>
    <row r="52" spans="1:22" hidden="1" x14ac:dyDescent="0.25">
      <c r="A52" s="139"/>
      <c r="B52" s="60"/>
      <c r="C52" s="60"/>
      <c r="D52" s="60"/>
      <c r="E52" s="60"/>
      <c r="F52" s="60"/>
      <c r="P52" s="6"/>
      <c r="Q52" s="6"/>
      <c r="R52" s="6"/>
      <c r="S52" s="6"/>
      <c r="T52" s="6"/>
      <c r="U52" s="6"/>
    </row>
    <row r="53" spans="1:22" hidden="1" x14ac:dyDescent="0.25">
      <c r="A53" s="139"/>
      <c r="B53" s="11">
        <f>IF(B50&gt;30,30,B50)</f>
        <v>-70</v>
      </c>
      <c r="C53" s="11">
        <f>IF(C50&gt;30,30,C50)</f>
        <v>-70</v>
      </c>
      <c r="D53" s="11">
        <f>IF(D50&gt;30,30,D50)</f>
        <v>-70</v>
      </c>
      <c r="E53" s="11">
        <f>IF(E50&gt;30,30,E50)</f>
        <v>-70</v>
      </c>
      <c r="F53" s="11">
        <f>IF(F50&gt;30,30,F50)</f>
        <v>-70</v>
      </c>
      <c r="P53" s="6"/>
      <c r="Q53" s="6"/>
      <c r="R53" s="6"/>
      <c r="S53" s="6"/>
      <c r="T53" s="6"/>
      <c r="U53" s="6"/>
    </row>
    <row r="54" spans="1:22" hidden="1" x14ac:dyDescent="0.25">
      <c r="A54" s="139"/>
      <c r="B54" s="11">
        <f>IF(B50&gt;30,30,B50)</f>
        <v>-70</v>
      </c>
      <c r="C54" s="11">
        <f>IF(C50&gt;30,30,C50)</f>
        <v>-70</v>
      </c>
      <c r="D54" s="11">
        <f>IF(D50&gt;30,30,D50)</f>
        <v>-70</v>
      </c>
      <c r="E54" s="11">
        <f>IF(E50&gt;30,30,E50)</f>
        <v>-70</v>
      </c>
      <c r="F54" s="11">
        <f>IF(F50&gt;30,30,F50)</f>
        <v>-70</v>
      </c>
      <c r="P54" s="127" t="s">
        <v>102</v>
      </c>
      <c r="Q54" s="127"/>
      <c r="R54" s="127"/>
      <c r="S54" s="6"/>
      <c r="T54" s="127" t="s">
        <v>103</v>
      </c>
      <c r="U54" s="127"/>
      <c r="V54" s="127"/>
    </row>
    <row r="55" spans="1:22" hidden="1" x14ac:dyDescent="0.25">
      <c r="A55" s="6"/>
      <c r="B55" s="6"/>
      <c r="C55" s="6"/>
      <c r="D55" s="6"/>
      <c r="E55" s="6"/>
      <c r="F55" s="6"/>
      <c r="P55" s="11"/>
      <c r="Q55" s="11"/>
      <c r="R55" s="11"/>
      <c r="S55" s="6"/>
      <c r="T55" s="11"/>
      <c r="U55" s="11"/>
      <c r="V55" s="7"/>
    </row>
    <row r="56" spans="1:22" hidden="1" x14ac:dyDescent="0.25">
      <c r="A56" s="128" t="s">
        <v>72</v>
      </c>
      <c r="B56" s="11" t="e">
        <f>IF(B40&gt;6000,6000,B40)</f>
        <v>#DIV/0!</v>
      </c>
      <c r="C56" s="11" t="e">
        <f>IF(C40&gt;6000,6000,C40)</f>
        <v>#DIV/0!</v>
      </c>
      <c r="D56" s="11" t="e">
        <f>IF(D40&gt;6000,6000,D40)</f>
        <v>#DIV/0!</v>
      </c>
      <c r="E56" s="11" t="e">
        <f>IF(E40&gt;6000,6000,E40)</f>
        <v>#DIV/0!</v>
      </c>
      <c r="F56" s="11" t="e">
        <f>IF(F40&gt;6000,6000,F40)</f>
        <v>#DIV/0!</v>
      </c>
      <c r="P56" s="90">
        <v>6000</v>
      </c>
      <c r="Q56" s="90"/>
      <c r="R56" s="11"/>
      <c r="S56" s="6"/>
      <c r="T56" s="90">
        <v>2000</v>
      </c>
      <c r="U56" s="90"/>
      <c r="V56" s="11"/>
    </row>
    <row r="57" spans="1:22" hidden="1" x14ac:dyDescent="0.25">
      <c r="A57" s="129"/>
      <c r="B57" s="11" t="e">
        <f>IF(B56&lt;2000,0,B56)</f>
        <v>#DIV/0!</v>
      </c>
      <c r="C57" s="11" t="e">
        <f>IF(C56&lt;2000,0,C56)</f>
        <v>#DIV/0!</v>
      </c>
      <c r="D57" s="11" t="e">
        <f>IF(D56&lt;2000,0,D56)</f>
        <v>#DIV/0!</v>
      </c>
      <c r="E57" s="11" t="e">
        <f>IF(E56&lt;2000,0,E56)</f>
        <v>#DIV/0!</v>
      </c>
      <c r="F57" s="11" t="e">
        <f>IF(F56&lt;2000,0,F56)</f>
        <v>#DIV/0!</v>
      </c>
      <c r="P57" s="11">
        <v>50</v>
      </c>
      <c r="Q57" s="11"/>
      <c r="R57" s="11"/>
      <c r="S57" s="6"/>
      <c r="T57" s="11">
        <v>50</v>
      </c>
      <c r="U57" s="11"/>
      <c r="V57" s="11"/>
    </row>
    <row r="58" spans="1:22" hidden="1" x14ac:dyDescent="0.25">
      <c r="A58" s="129"/>
      <c r="B58" s="11" t="e">
        <f>-((B57/4000)-1.5)*25</f>
        <v>#DIV/0!</v>
      </c>
      <c r="C58" s="11" t="e">
        <f>-((C57/4000)-1.5)*25</f>
        <v>#DIV/0!</v>
      </c>
      <c r="D58" s="11" t="e">
        <f>-((D57/4000)-1.5)*25</f>
        <v>#DIV/0!</v>
      </c>
      <c r="E58" s="11" t="e">
        <f>-((E57/4000)-1.5)*25</f>
        <v>#DIV/0!</v>
      </c>
      <c r="F58" s="11" t="e">
        <f>-((F57/4000)-1.5)*25</f>
        <v>#DIV/0!</v>
      </c>
      <c r="P58" s="90">
        <f>+P56*P57</f>
        <v>300000</v>
      </c>
      <c r="Q58" s="90"/>
      <c r="R58" s="90"/>
      <c r="S58" s="6"/>
      <c r="T58" s="90">
        <f>+T56*T57</f>
        <v>100000</v>
      </c>
      <c r="U58" s="90"/>
      <c r="V58" s="90"/>
    </row>
    <row r="59" spans="1:22" hidden="1" x14ac:dyDescent="0.25">
      <c r="A59" s="129"/>
      <c r="B59" s="11" t="e">
        <f>+B58</f>
        <v>#DIV/0!</v>
      </c>
      <c r="C59" s="11" t="e">
        <f>+C58</f>
        <v>#DIV/0!</v>
      </c>
      <c r="D59" s="11" t="e">
        <f>+D58</f>
        <v>#DIV/0!</v>
      </c>
      <c r="E59" s="11" t="e">
        <f>+E58</f>
        <v>#DIV/0!</v>
      </c>
      <c r="F59" s="11" t="e">
        <f>+F58</f>
        <v>#DIV/0!</v>
      </c>
      <c r="P59" s="11"/>
      <c r="Q59" s="11"/>
      <c r="R59" s="11"/>
      <c r="S59" s="6"/>
      <c r="T59" s="11"/>
      <c r="U59" s="11"/>
      <c r="V59" s="11"/>
    </row>
    <row r="60" spans="1:22" hidden="1" x14ac:dyDescent="0.25">
      <c r="A60" s="129"/>
      <c r="B60" s="11" t="e">
        <f>IF(B59&lt;0,0,B59)</f>
        <v>#DIV/0!</v>
      </c>
      <c r="C60" s="11" t="e">
        <f>IF(C59&lt;0,0,C59)</f>
        <v>#DIV/0!</v>
      </c>
      <c r="D60" s="11" t="e">
        <f>IF(D59&lt;0,0,D59)</f>
        <v>#DIV/0!</v>
      </c>
      <c r="E60" s="11" t="e">
        <f>IF(E59&lt;0,0,E59)</f>
        <v>#DIV/0!</v>
      </c>
      <c r="F60" s="11" t="e">
        <f>IF(F59&lt;0,0,F59)</f>
        <v>#DIV/0!</v>
      </c>
      <c r="P60" s="11"/>
      <c r="Q60" s="11"/>
      <c r="R60" s="11"/>
      <c r="S60" s="6"/>
      <c r="T60" s="11"/>
      <c r="U60" s="11"/>
      <c r="V60" s="11"/>
    </row>
    <row r="61" spans="1:22" hidden="1" x14ac:dyDescent="0.25">
      <c r="A61" s="130"/>
      <c r="B61" s="11" t="e">
        <f>IF(B60&gt;25,25,B60)</f>
        <v>#DIV/0!</v>
      </c>
      <c r="C61" s="11" t="e">
        <f>IF(C60&gt;25,25,C60)</f>
        <v>#DIV/0!</v>
      </c>
      <c r="D61" s="11" t="e">
        <f>IF(D60&gt;25,25,D60)</f>
        <v>#DIV/0!</v>
      </c>
      <c r="E61" s="11" t="e">
        <f>IF(E60&gt;25,25,E60)</f>
        <v>#DIV/0!</v>
      </c>
      <c r="F61" s="11" t="e">
        <f>IF(F60&gt;25,25,F60)</f>
        <v>#DIV/0!</v>
      </c>
      <c r="P61" s="11">
        <f>+P58/P57</f>
        <v>6000</v>
      </c>
      <c r="Q61" s="11"/>
      <c r="R61" s="11"/>
      <c r="S61" s="6"/>
      <c r="T61" s="11">
        <f>+T58/T57</f>
        <v>2000</v>
      </c>
      <c r="U61" s="11"/>
      <c r="V61" s="11"/>
    </row>
    <row r="62" spans="1:22" hidden="1" x14ac:dyDescent="0.25">
      <c r="A62" s="6"/>
      <c r="B62" s="6"/>
      <c r="C62" s="6"/>
      <c r="D62" s="6"/>
      <c r="E62" s="6"/>
      <c r="F62" s="6"/>
      <c r="P62" s="6"/>
      <c r="Q62" s="6"/>
      <c r="R62" s="6"/>
      <c r="S62" s="6"/>
      <c r="T62" s="6"/>
      <c r="U62" s="6"/>
    </row>
    <row r="63" spans="1:22" hidden="1" x14ac:dyDescent="0.25">
      <c r="A63" s="128" t="s">
        <v>73</v>
      </c>
      <c r="B63" s="11" t="e">
        <f>IF(B41&gt;1500,1500,B41)</f>
        <v>#DIV/0!</v>
      </c>
      <c r="C63" s="11" t="e">
        <f>IF(C41&gt;1500,1500,C41)</f>
        <v>#DIV/0!</v>
      </c>
      <c r="D63" s="11" t="e">
        <f>IF(D41&gt;1500,1500,D41)</f>
        <v>#DIV/0!</v>
      </c>
      <c r="E63" s="11" t="e">
        <f>IF(E41&gt;1500,1500,E41)</f>
        <v>#DIV/0!</v>
      </c>
      <c r="F63" s="11" t="e">
        <f>IF(F41&gt;1500,1500,F41)</f>
        <v>#DIV/0!</v>
      </c>
      <c r="P63" s="6"/>
      <c r="Q63" s="6"/>
      <c r="R63" s="6"/>
      <c r="S63" s="6"/>
      <c r="T63" s="6"/>
      <c r="U63" s="6"/>
    </row>
    <row r="64" spans="1:22" hidden="1" x14ac:dyDescent="0.25">
      <c r="A64" s="129"/>
      <c r="B64" s="11" t="e">
        <f>IF(B63&lt;500,0,B63)</f>
        <v>#DIV/0!</v>
      </c>
      <c r="C64" s="11" t="e">
        <f>IF(C63&lt;500,0,C63)</f>
        <v>#DIV/0!</v>
      </c>
      <c r="D64" s="11" t="e">
        <f>IF(D63&lt;500,0,D63)</f>
        <v>#DIV/0!</v>
      </c>
      <c r="E64" s="11" t="e">
        <f>IF(E63&lt;500,0,E63)</f>
        <v>#DIV/0!</v>
      </c>
      <c r="F64" s="11" t="e">
        <f>IF(F63&lt;500,0,F63)</f>
        <v>#DIV/0!</v>
      </c>
      <c r="P64" s="6"/>
      <c r="Q64" s="6"/>
      <c r="R64" s="6"/>
      <c r="S64" s="6"/>
      <c r="T64" s="6"/>
      <c r="U64" s="6"/>
    </row>
    <row r="65" spans="1:22" hidden="1" x14ac:dyDescent="0.25">
      <c r="A65" s="129"/>
      <c r="B65" s="11" t="e">
        <f>-((B64/1000)-1.5)*25</f>
        <v>#DIV/0!</v>
      </c>
      <c r="C65" s="11" t="e">
        <f>-((C64/1000)-1.5)*25</f>
        <v>#DIV/0!</v>
      </c>
      <c r="D65" s="11" t="e">
        <f>-((D64/1000)-1.5)*25</f>
        <v>#DIV/0!</v>
      </c>
      <c r="E65" s="11" t="e">
        <f>-((E64/1000)-1.5)*25</f>
        <v>#DIV/0!</v>
      </c>
      <c r="F65" s="11" t="e">
        <f>-((F64/1000)-1.5)*25</f>
        <v>#DIV/0!</v>
      </c>
      <c r="P65" s="6"/>
      <c r="Q65" s="6"/>
      <c r="R65" s="6"/>
      <c r="S65" s="6"/>
      <c r="T65" s="6"/>
      <c r="U65" s="6"/>
    </row>
    <row r="66" spans="1:22" hidden="1" x14ac:dyDescent="0.25">
      <c r="A66" s="129"/>
      <c r="B66" s="11" t="e">
        <f>+B65</f>
        <v>#DIV/0!</v>
      </c>
      <c r="C66" s="11" t="e">
        <f>+C65</f>
        <v>#DIV/0!</v>
      </c>
      <c r="D66" s="11" t="e">
        <f>+D65</f>
        <v>#DIV/0!</v>
      </c>
      <c r="E66" s="11" t="e">
        <f>+E65</f>
        <v>#DIV/0!</v>
      </c>
      <c r="F66" s="11" t="e">
        <f>+F65</f>
        <v>#DIV/0!</v>
      </c>
      <c r="P66" s="6"/>
      <c r="Q66" s="6"/>
      <c r="R66" s="6"/>
      <c r="S66" s="6"/>
      <c r="T66" s="6"/>
      <c r="U66" s="6"/>
    </row>
    <row r="67" spans="1:22" hidden="1" x14ac:dyDescent="0.25">
      <c r="A67" s="129"/>
      <c r="B67" s="11" t="e">
        <f>IF(B66&lt;0,0,B66)</f>
        <v>#DIV/0!</v>
      </c>
      <c r="C67" s="11" t="e">
        <f>IF(C66&lt;0,0,C66)</f>
        <v>#DIV/0!</v>
      </c>
      <c r="D67" s="11" t="e">
        <f>IF(D66&lt;0,0,D66)</f>
        <v>#DIV/0!</v>
      </c>
      <c r="E67" s="11" t="e">
        <f>IF(E66&lt;0,0,E66)</f>
        <v>#DIV/0!</v>
      </c>
      <c r="F67" s="11" t="e">
        <f>IF(F66&lt;0,0,F66)</f>
        <v>#DIV/0!</v>
      </c>
      <c r="P67" s="6"/>
      <c r="Q67" s="6">
        <f>5/85</f>
        <v>5.8823529411764705E-2</v>
      </c>
      <c r="R67" s="6"/>
      <c r="S67" s="6"/>
      <c r="T67" s="6"/>
      <c r="U67" s="6"/>
    </row>
    <row r="68" spans="1:22" hidden="1" x14ac:dyDescent="0.25">
      <c r="A68" s="130"/>
      <c r="B68" s="11" t="e">
        <f>IF(B67&gt;25,25,B67)</f>
        <v>#DIV/0!</v>
      </c>
      <c r="C68" s="11" t="e">
        <f>IF(C67&gt;25,25,C67)</f>
        <v>#DIV/0!</v>
      </c>
      <c r="D68" s="11" t="e">
        <f>IF(D67&gt;25,25,D67)</f>
        <v>#DIV/0!</v>
      </c>
      <c r="E68" s="11" t="e">
        <f>IF(E67&gt;25,25,E67)</f>
        <v>#DIV/0!</v>
      </c>
      <c r="F68" s="11" t="e">
        <f>IF(F67&gt;25,25,F67)</f>
        <v>#DIV/0!</v>
      </c>
      <c r="P68" s="6"/>
      <c r="Q68" s="6"/>
      <c r="R68" s="6"/>
      <c r="S68" s="6"/>
      <c r="T68" s="6"/>
      <c r="U68" s="6"/>
    </row>
    <row r="69" spans="1:22" hidden="1" x14ac:dyDescent="0.25">
      <c r="A69" s="6"/>
      <c r="B69" s="6"/>
      <c r="C69" s="6"/>
      <c r="D69" s="6"/>
      <c r="E69" s="6"/>
      <c r="F69" s="6"/>
      <c r="P69" s="6"/>
      <c r="Q69" s="6"/>
      <c r="R69" s="6"/>
      <c r="S69" s="6"/>
      <c r="T69" s="6"/>
      <c r="U69" s="6"/>
    </row>
    <row r="70" spans="1:22" hidden="1" x14ac:dyDescent="0.25">
      <c r="A70" s="128" t="s">
        <v>88</v>
      </c>
      <c r="B70" s="39">
        <f>+B26+B27+B28</f>
        <v>0</v>
      </c>
      <c r="C70" s="39">
        <f>+C26+C27+C28</f>
        <v>0</v>
      </c>
      <c r="D70" s="39">
        <f>+D26+D27+D28</f>
        <v>0</v>
      </c>
      <c r="E70" s="39">
        <f>+E26+E27+E28</f>
        <v>0</v>
      </c>
      <c r="F70" s="39">
        <f>+F26+F27+F28</f>
        <v>0</v>
      </c>
      <c r="P70" s="54" t="e">
        <f>+B70/B25</f>
        <v>#DIV/0!</v>
      </c>
      <c r="Q70" s="6"/>
      <c r="R70" s="6"/>
      <c r="S70" s="6"/>
      <c r="T70" s="6"/>
      <c r="U70" s="6"/>
    </row>
    <row r="71" spans="1:22" hidden="1" x14ac:dyDescent="0.25">
      <c r="A71" s="129"/>
      <c r="B71" s="52" t="e">
        <f>IF(B70/B25&lt;=5%,0%,B70/B25)</f>
        <v>#DIV/0!</v>
      </c>
      <c r="C71" s="52" t="e">
        <f>IF(C70/C25&lt;=5%,0%,C70/C25)</f>
        <v>#DIV/0!</v>
      </c>
      <c r="D71" s="52" t="e">
        <f>IF(D70/D25&lt;=5%,0%,D70/D25)</f>
        <v>#DIV/0!</v>
      </c>
      <c r="E71" s="52" t="e">
        <f>IF(E70/E25&lt;=5%,0%,E70/E25)</f>
        <v>#DIV/0!</v>
      </c>
      <c r="F71" s="52" t="e">
        <f>IF(F70/F25&lt;=5%,0%,F70/F25)</f>
        <v>#DIV/0!</v>
      </c>
      <c r="P71" s="53" t="e">
        <f>+B70/B25</f>
        <v>#DIV/0!</v>
      </c>
      <c r="Q71" s="6"/>
      <c r="R71" s="6"/>
      <c r="S71" s="6"/>
      <c r="T71" s="6"/>
      <c r="U71" s="6"/>
    </row>
    <row r="72" spans="1:22" hidden="1" x14ac:dyDescent="0.25">
      <c r="A72" s="129"/>
      <c r="B72" s="51" t="e">
        <f>+B71</f>
        <v>#DIV/0!</v>
      </c>
      <c r="C72" s="51" t="e">
        <f>+C71</f>
        <v>#DIV/0!</v>
      </c>
      <c r="D72" s="51" t="e">
        <f>+D71</f>
        <v>#DIV/0!</v>
      </c>
      <c r="E72" s="51" t="e">
        <f>+E71</f>
        <v>#DIV/0!</v>
      </c>
      <c r="F72" s="51" t="e">
        <f>+F71</f>
        <v>#DIV/0!</v>
      </c>
      <c r="P72" s="6"/>
      <c r="Q72" s="6"/>
      <c r="R72" s="6"/>
      <c r="S72" s="6"/>
      <c r="T72" s="6"/>
      <c r="U72" s="6"/>
    </row>
    <row r="73" spans="1:22" hidden="1" x14ac:dyDescent="0.25">
      <c r="A73" s="129"/>
      <c r="B73" s="11" t="e">
        <f>20*((B72-5%)/85%)</f>
        <v>#DIV/0!</v>
      </c>
      <c r="C73" s="11" t="e">
        <f>20*((C72-5%)/85%)</f>
        <v>#DIV/0!</v>
      </c>
      <c r="D73" s="11" t="e">
        <f>20*((D72-5%)/85%)</f>
        <v>#DIV/0!</v>
      </c>
      <c r="E73" s="11" t="e">
        <f>20*((E72-5%)/85%)</f>
        <v>#DIV/0!</v>
      </c>
      <c r="F73" s="11" t="e">
        <f>20*((F72-5%)/85%)</f>
        <v>#DIV/0!</v>
      </c>
      <c r="P73" s="55" t="e">
        <f>+B73+B74</f>
        <v>#DIV/0!</v>
      </c>
      <c r="Q73" s="6"/>
      <c r="R73" s="6"/>
      <c r="S73" s="6"/>
      <c r="T73" s="6"/>
      <c r="U73" s="6"/>
    </row>
    <row r="74" spans="1:22" hidden="1" x14ac:dyDescent="0.25">
      <c r="A74" s="129"/>
      <c r="B74" s="11"/>
      <c r="C74" s="11"/>
      <c r="D74" s="11"/>
      <c r="E74" s="11"/>
      <c r="F74" s="11"/>
      <c r="P74" s="6"/>
      <c r="Q74" s="6"/>
      <c r="R74" s="6"/>
      <c r="S74" s="6"/>
      <c r="T74" s="6"/>
      <c r="U74" s="6"/>
    </row>
    <row r="75" spans="1:22" hidden="1" x14ac:dyDescent="0.25">
      <c r="A75" s="130"/>
      <c r="B75" s="11" t="e">
        <f>IF(B73&gt;20,20,B73)</f>
        <v>#DIV/0!</v>
      </c>
      <c r="C75" s="11" t="e">
        <f>IF(C73&gt;20,20,C73)</f>
        <v>#DIV/0!</v>
      </c>
      <c r="D75" s="11" t="e">
        <f>IF(D73&gt;20,20,D73)</f>
        <v>#DIV/0!</v>
      </c>
      <c r="E75" s="11" t="e">
        <f>IF(E73&gt;20,20,E73)</f>
        <v>#DIV/0!</v>
      </c>
      <c r="F75" s="11" t="e">
        <f>IF(F73&gt;20,20,F73)</f>
        <v>#DIV/0!</v>
      </c>
      <c r="P75" s="6"/>
      <c r="Q75" s="6"/>
      <c r="R75" s="6"/>
      <c r="S75" s="6"/>
      <c r="T75" s="6"/>
      <c r="U75" s="6"/>
    </row>
    <row r="76" spans="1:22" hidden="1" x14ac:dyDescent="0.25">
      <c r="A76" s="6"/>
      <c r="B76" s="6"/>
      <c r="C76" s="6"/>
      <c r="D76" s="6"/>
      <c r="E76" s="6"/>
      <c r="F76" s="6"/>
      <c r="P76" s="127" t="s">
        <v>104</v>
      </c>
      <c r="Q76" s="127"/>
      <c r="R76" s="127"/>
      <c r="S76" s="6"/>
      <c r="T76" s="127" t="s">
        <v>105</v>
      </c>
      <c r="U76" s="127"/>
      <c r="V76" s="127"/>
    </row>
    <row r="77" spans="1:22" hidden="1" x14ac:dyDescent="0.25">
      <c r="A77" s="131" t="s">
        <v>45</v>
      </c>
      <c r="B77" s="66">
        <f>+B5</f>
        <v>0</v>
      </c>
      <c r="C77" s="67">
        <f>+C5</f>
        <v>0</v>
      </c>
      <c r="D77" s="67">
        <f>+D5</f>
        <v>0</v>
      </c>
      <c r="E77" s="67">
        <f>+E5</f>
        <v>0</v>
      </c>
      <c r="F77" s="67">
        <f>+F5</f>
        <v>0</v>
      </c>
      <c r="P77" s="11"/>
      <c r="Q77" s="11"/>
      <c r="R77" s="11"/>
      <c r="S77" s="6"/>
      <c r="T77" s="11"/>
      <c r="U77" s="11"/>
      <c r="V77" s="7"/>
    </row>
    <row r="78" spans="1:22" hidden="1" x14ac:dyDescent="0.25">
      <c r="A78" s="132"/>
      <c r="B78" s="67" t="e">
        <f>+#REF!</f>
        <v>#REF!</v>
      </c>
      <c r="C78" s="67" t="e">
        <f>+#REF!</f>
        <v>#REF!</v>
      </c>
      <c r="D78" s="67" t="e">
        <f>+#REF!</f>
        <v>#REF!</v>
      </c>
      <c r="E78" s="67" t="e">
        <f>+#REF!</f>
        <v>#REF!</v>
      </c>
      <c r="F78" s="67" t="e">
        <f>+#REF!</f>
        <v>#REF!</v>
      </c>
      <c r="P78" s="90">
        <v>2000</v>
      </c>
      <c r="Q78" s="90"/>
      <c r="R78" s="11"/>
      <c r="S78" s="6"/>
      <c r="T78" s="90">
        <v>500</v>
      </c>
      <c r="U78" s="90"/>
      <c r="V78" s="11"/>
    </row>
    <row r="79" spans="1:22" hidden="1" x14ac:dyDescent="0.25">
      <c r="A79" s="132"/>
      <c r="B79" s="67" t="e">
        <f>+#REF!</f>
        <v>#REF!</v>
      </c>
      <c r="C79" s="67" t="e">
        <f>+#REF!</f>
        <v>#REF!</v>
      </c>
      <c r="D79" s="67" t="e">
        <f>+#REF!</f>
        <v>#REF!</v>
      </c>
      <c r="E79" s="67" t="e">
        <f>+#REF!</f>
        <v>#REF!</v>
      </c>
      <c r="F79" s="67" t="e">
        <f>+#REF!</f>
        <v>#REF!</v>
      </c>
      <c r="P79" s="11">
        <v>50</v>
      </c>
      <c r="Q79" s="11"/>
      <c r="R79" s="11"/>
      <c r="S79" s="6"/>
      <c r="T79" s="11">
        <v>50</v>
      </c>
      <c r="U79" s="11"/>
      <c r="V79" s="11"/>
    </row>
    <row r="80" spans="1:22" hidden="1" x14ac:dyDescent="0.25">
      <c r="A80" s="132"/>
      <c r="B80" s="68">
        <f>+B25-B26-B27-B28</f>
        <v>0</v>
      </c>
      <c r="C80" s="68">
        <f>+C25-C26-C27-C28</f>
        <v>0</v>
      </c>
      <c r="D80" s="68">
        <f>+D25-D26-D27-D28</f>
        <v>0</v>
      </c>
      <c r="E80" s="68">
        <f>+E25-E26-E27-E28</f>
        <v>0</v>
      </c>
      <c r="F80" s="68">
        <f>+F25-F26-F27-F28</f>
        <v>0</v>
      </c>
      <c r="P80" s="90">
        <f>+P78*P79</f>
        <v>100000</v>
      </c>
      <c r="Q80" s="90"/>
      <c r="R80" s="90"/>
      <c r="S80" s="6"/>
      <c r="T80" s="90">
        <f>+T78*T79</f>
        <v>25000</v>
      </c>
      <c r="U80" s="90"/>
      <c r="V80" s="90"/>
    </row>
    <row r="81" spans="1:22" hidden="1" x14ac:dyDescent="0.25">
      <c r="A81" s="132"/>
      <c r="B81" s="67">
        <f>IF(B80=0,0,+((B77-B78)*B79)/B80)</f>
        <v>0</v>
      </c>
      <c r="C81" s="67">
        <f>IF(C80=0,0,+((C77-C78)*C79)/C80)</f>
        <v>0</v>
      </c>
      <c r="D81" s="67">
        <f>IF(D80=0,0,+((D77-D78)*D79)/D80)</f>
        <v>0</v>
      </c>
      <c r="E81" s="67">
        <f>IF(E80=0,0,+((E77-E78)*E79)/E80)</f>
        <v>0</v>
      </c>
      <c r="F81" s="67">
        <f>IF(F80=0,0,+((F77-F78)*F79)/F80)</f>
        <v>0</v>
      </c>
      <c r="P81" s="11">
        <v>1350</v>
      </c>
      <c r="Q81" s="11"/>
      <c r="R81" s="11"/>
      <c r="S81" s="6"/>
      <c r="T81" s="11">
        <v>1350</v>
      </c>
      <c r="U81" s="11"/>
      <c r="V81" s="11"/>
    </row>
    <row r="82" spans="1:22" hidden="1" x14ac:dyDescent="0.25">
      <c r="A82" s="132"/>
      <c r="B82" s="67">
        <f>10*((B81-0.1)/0.9)</f>
        <v>-1.1111111111111112</v>
      </c>
      <c r="C82" s="67">
        <f>10*((C81-0.1)/0.9)</f>
        <v>-1.1111111111111112</v>
      </c>
      <c r="D82" s="67">
        <f>10*((D81-0.1)/0.9)</f>
        <v>-1.1111111111111112</v>
      </c>
      <c r="E82" s="67">
        <f>10*((E81-0.1)/0.9)</f>
        <v>-1.1111111111111112</v>
      </c>
      <c r="F82" s="67">
        <f>10*((F81-0.1)/0.9)</f>
        <v>-1.1111111111111112</v>
      </c>
      <c r="P82" s="11">
        <f>+P79*P81</f>
        <v>67500</v>
      </c>
      <c r="Q82" s="11"/>
      <c r="R82" s="11"/>
      <c r="S82" s="6"/>
      <c r="T82" s="11">
        <f>+T79*T81</f>
        <v>67500</v>
      </c>
      <c r="U82" s="11"/>
      <c r="V82" s="11"/>
    </row>
    <row r="83" spans="1:22" hidden="1" x14ac:dyDescent="0.25">
      <c r="A83" s="133"/>
      <c r="B83" s="67">
        <f>IF(B82&gt;10,10,B82)</f>
        <v>-1.1111111111111112</v>
      </c>
      <c r="C83" s="67">
        <f>IF(C82&gt;10,10,C82)</f>
        <v>-1.1111111111111112</v>
      </c>
      <c r="D83" s="67">
        <f>IF(D82&gt;10,10,D82)</f>
        <v>-1.1111111111111112</v>
      </c>
      <c r="E83" s="67">
        <f>IF(E82&gt;10,10,E82)</f>
        <v>-1.1111111111111112</v>
      </c>
      <c r="F83" s="67">
        <f>IF(F82&gt;10,10,F82)</f>
        <v>-1.1111111111111112</v>
      </c>
      <c r="P83" s="11">
        <f>+P80/P79</f>
        <v>2000</v>
      </c>
      <c r="Q83" s="11"/>
      <c r="R83" s="11"/>
      <c r="S83" s="6"/>
      <c r="T83" s="11">
        <f>+T80/T79</f>
        <v>500</v>
      </c>
      <c r="U83" s="11"/>
      <c r="V83" s="11"/>
    </row>
    <row r="84" spans="1:22" hidden="1" x14ac:dyDescent="0.25">
      <c r="A84" s="6"/>
      <c r="B84" s="6"/>
      <c r="C84" s="6"/>
      <c r="D84" s="6"/>
      <c r="E84" s="6"/>
      <c r="F84" s="6"/>
      <c r="P84" s="6"/>
      <c r="Q84" s="6"/>
      <c r="R84" s="6"/>
      <c r="S84" s="6"/>
      <c r="T84" s="6"/>
      <c r="U84" s="6"/>
    </row>
    <row r="85" spans="1:22" hidden="1" x14ac:dyDescent="0.25">
      <c r="A85" s="6"/>
      <c r="B85" s="32">
        <v>0</v>
      </c>
      <c r="C85" s="32">
        <v>0</v>
      </c>
      <c r="D85" s="32">
        <v>0</v>
      </c>
      <c r="E85" s="32">
        <v>0</v>
      </c>
      <c r="F85" s="32">
        <v>0</v>
      </c>
      <c r="P85" s="6"/>
      <c r="Q85" s="6"/>
      <c r="R85" s="6"/>
      <c r="S85" s="6"/>
      <c r="T85" s="6"/>
      <c r="U85" s="6"/>
    </row>
    <row r="86" spans="1:22" hidden="1" x14ac:dyDescent="0.25">
      <c r="A86" s="6"/>
      <c r="B86" s="6"/>
      <c r="C86" s="6"/>
      <c r="D86" s="6"/>
      <c r="E86" s="6"/>
      <c r="F86" s="6"/>
      <c r="P86" s="6"/>
      <c r="Q86" s="6"/>
      <c r="R86" s="6"/>
      <c r="S86" s="6"/>
      <c r="T86" s="6"/>
      <c r="U86" s="6"/>
    </row>
    <row r="87" spans="1:22" hidden="1" x14ac:dyDescent="0.25">
      <c r="A87" s="40" t="s">
        <v>44</v>
      </c>
      <c r="B87" s="41"/>
      <c r="C87" s="41"/>
      <c r="D87" s="41"/>
      <c r="E87" s="41"/>
      <c r="F87" s="41"/>
      <c r="P87" s="6"/>
      <c r="Q87" s="6"/>
      <c r="R87" s="6"/>
      <c r="S87" s="6"/>
      <c r="T87" s="6"/>
      <c r="U87" s="6"/>
    </row>
    <row r="88" spans="1:22" hidden="1" x14ac:dyDescent="0.25">
      <c r="A88" s="11" t="s">
        <v>46</v>
      </c>
      <c r="B88" s="11">
        <f>IF(B7="Nessun progetto",0,0)</f>
        <v>0</v>
      </c>
      <c r="C88" s="11">
        <f>IF(C7="Nessun progetto",0,0)</f>
        <v>0</v>
      </c>
      <c r="D88" s="11">
        <f>IF(D7="Nessun progetto",0,0)</f>
        <v>0</v>
      </c>
      <c r="E88" s="11">
        <f>IF(E7="Nessun progetto",0,0)</f>
        <v>0</v>
      </c>
      <c r="F88" s="11">
        <f>IF(F7="Nessun progetto",0,0)</f>
        <v>0</v>
      </c>
      <c r="P88" s="6"/>
      <c r="Q88" s="6"/>
      <c r="R88" s="6"/>
      <c r="S88" s="6"/>
      <c r="T88" s="6"/>
      <c r="U88" s="6"/>
    </row>
    <row r="89" spans="1:22" hidden="1" x14ac:dyDescent="0.25">
      <c r="A89" s="11" t="s">
        <v>47</v>
      </c>
      <c r="B89" s="11">
        <f>IF(B7="PFTE",10,0)</f>
        <v>0</v>
      </c>
      <c r="C89" s="11">
        <f>IF(C7="PFTE",10,0)</f>
        <v>0</v>
      </c>
      <c r="D89" s="11">
        <f>IF(D7="PFTE",10,0)</f>
        <v>0</v>
      </c>
      <c r="E89" s="11">
        <f>IF(E7="PFTE",10,0)</f>
        <v>0</v>
      </c>
      <c r="F89" s="11">
        <f>IF(F7="PFTE",10,0)</f>
        <v>0</v>
      </c>
      <c r="P89" s="6"/>
      <c r="Q89" s="6"/>
      <c r="R89" s="6"/>
      <c r="S89" s="6"/>
      <c r="T89" s="6"/>
      <c r="U89" s="6"/>
    </row>
    <row r="90" spans="1:22" hidden="1" x14ac:dyDescent="0.25">
      <c r="A90" s="11" t="s">
        <v>48</v>
      </c>
      <c r="B90" s="11">
        <f>IF(B7="Progetto Esecutivo",22,0)</f>
        <v>0</v>
      </c>
      <c r="C90" s="11">
        <f>IF(C7="Progetto Esecutivo",22,0)</f>
        <v>0</v>
      </c>
      <c r="D90" s="11">
        <f>IF(D7="Progetto Esecutivo",22,0)</f>
        <v>0</v>
      </c>
      <c r="E90" s="11">
        <f>IF(E7="Progetto Esecutivo",22,0)</f>
        <v>0</v>
      </c>
      <c r="F90" s="11">
        <f>IF(F7="Progetto Esecutivo",22,0)</f>
        <v>0</v>
      </c>
      <c r="P90" s="6"/>
      <c r="Q90" s="6"/>
      <c r="R90" s="6"/>
      <c r="S90" s="6"/>
      <c r="T90" s="6"/>
      <c r="U90" s="6"/>
    </row>
    <row r="91" spans="1:22" hidden="1" x14ac:dyDescent="0.25">
      <c r="A91" s="20" t="s">
        <v>49</v>
      </c>
      <c r="B91" s="11">
        <f>SUM(B88:B90)</f>
        <v>0</v>
      </c>
      <c r="C91" s="11">
        <f t="shared" ref="C91:F91" si="8">SUM(C88:C90)</f>
        <v>0</v>
      </c>
      <c r="D91" s="11">
        <f t="shared" si="8"/>
        <v>0</v>
      </c>
      <c r="E91" s="11">
        <f t="shared" si="8"/>
        <v>0</v>
      </c>
      <c r="F91" s="11">
        <f t="shared" si="8"/>
        <v>0</v>
      </c>
      <c r="P91" s="6"/>
      <c r="Q91" s="6"/>
      <c r="R91" s="6"/>
      <c r="S91" s="6"/>
      <c r="T91" s="6"/>
      <c r="U91" s="6"/>
    </row>
    <row r="92" spans="1:22" hidden="1" x14ac:dyDescent="0.25">
      <c r="A92" s="6"/>
      <c r="B92" s="6"/>
      <c r="C92" s="6"/>
      <c r="D92" s="6"/>
      <c r="E92" s="6"/>
      <c r="F92" s="6"/>
      <c r="P92" s="6"/>
      <c r="Q92" s="6"/>
      <c r="R92" s="6"/>
      <c r="S92" s="6"/>
      <c r="T92" s="6"/>
      <c r="U92" s="6"/>
    </row>
    <row r="93" spans="1:22" hidden="1" x14ac:dyDescent="0.25">
      <c r="A93" s="6"/>
      <c r="B93" s="11">
        <v>0</v>
      </c>
      <c r="C93" s="11">
        <v>0</v>
      </c>
      <c r="D93" s="11">
        <v>0</v>
      </c>
      <c r="E93" s="11">
        <v>0</v>
      </c>
      <c r="F93" s="11">
        <v>0</v>
      </c>
      <c r="P93" s="6"/>
      <c r="Q93" s="6"/>
      <c r="R93" s="6"/>
      <c r="S93" s="6"/>
      <c r="T93" s="6"/>
      <c r="U93" s="6"/>
    </row>
    <row r="94" spans="1:22" hidden="1" x14ac:dyDescent="0.25">
      <c r="B94"/>
      <c r="P94" s="6"/>
      <c r="Q94" s="6"/>
      <c r="R94" s="6"/>
      <c r="S94" s="6"/>
      <c r="T94" s="6"/>
      <c r="U94" s="6"/>
    </row>
    <row r="95" spans="1:22" hidden="1" x14ac:dyDescent="0.25">
      <c r="A95" s="1"/>
      <c r="B95" s="42"/>
      <c r="C95" s="42"/>
      <c r="D95" s="42"/>
      <c r="E95" s="39">
        <f>SUM(B8:F8)</f>
        <v>0</v>
      </c>
      <c r="F95" s="42"/>
      <c r="P95" s="6"/>
      <c r="Q95" s="6"/>
      <c r="R95" s="6"/>
      <c r="S95" s="6"/>
      <c r="T95" s="6"/>
      <c r="U95" s="6"/>
    </row>
    <row r="96" spans="1:22" ht="15.75" hidden="1" x14ac:dyDescent="0.25">
      <c r="A96" s="1"/>
      <c r="B96" s="32" t="s">
        <v>50</v>
      </c>
      <c r="C96" s="32" t="s">
        <v>51</v>
      </c>
      <c r="D96" s="43"/>
      <c r="E96" s="39" t="e">
        <f>SUM(#REF!)</f>
        <v>#REF!</v>
      </c>
      <c r="F96" s="43"/>
      <c r="P96" s="6"/>
      <c r="Q96" s="6"/>
      <c r="R96" s="6"/>
      <c r="S96" s="6"/>
      <c r="T96" s="6"/>
      <c r="U96" s="6"/>
    </row>
    <row r="97" spans="1:21" ht="15.75" hidden="1" x14ac:dyDescent="0.25">
      <c r="A97" s="1"/>
      <c r="B97" s="11"/>
      <c r="C97" s="11"/>
      <c r="D97" s="43"/>
      <c r="E97" s="39">
        <f>SUM(B10:F10)</f>
        <v>0</v>
      </c>
      <c r="F97" s="43"/>
      <c r="P97" s="6"/>
      <c r="Q97" s="6"/>
      <c r="R97" s="6"/>
      <c r="S97" s="6"/>
      <c r="T97" s="6"/>
      <c r="U97" s="6"/>
    </row>
    <row r="98" spans="1:21" ht="15.75" hidden="1" x14ac:dyDescent="0.25">
      <c r="A98" s="1"/>
      <c r="B98" s="44">
        <f>SUM(B39:F39)</f>
        <v>0</v>
      </c>
      <c r="C98" s="11" t="e">
        <f>+B98/#REF!</f>
        <v>#REF!</v>
      </c>
      <c r="D98" s="43"/>
      <c r="E98" s="39">
        <f>SUM(B11:F11)</f>
        <v>0</v>
      </c>
      <c r="F98" s="43"/>
      <c r="P98" s="6"/>
      <c r="Q98" s="6"/>
      <c r="R98" s="6"/>
      <c r="S98" s="6"/>
      <c r="T98" s="6"/>
      <c r="U98" s="6"/>
    </row>
    <row r="99" spans="1:21" ht="15.75" hidden="1" x14ac:dyDescent="0.25">
      <c r="A99" s="1"/>
      <c r="B99" s="43"/>
      <c r="C99" s="43"/>
      <c r="D99" s="43"/>
      <c r="E99" s="39">
        <f>SUM(B23:F23)</f>
        <v>0</v>
      </c>
      <c r="F99" s="43"/>
      <c r="P99" s="6"/>
      <c r="Q99" s="6"/>
      <c r="R99" s="6"/>
      <c r="S99" s="6"/>
      <c r="T99" s="6"/>
      <c r="U99" s="6"/>
    </row>
    <row r="100" spans="1:21" ht="15.75" hidden="1" x14ac:dyDescent="0.25">
      <c r="A100" s="1"/>
      <c r="B100" s="43"/>
      <c r="C100" s="43"/>
      <c r="D100" s="43"/>
      <c r="E100" s="39" t="e">
        <f>SUM(#REF!)</f>
        <v>#REF!</v>
      </c>
      <c r="F100" s="43"/>
      <c r="P100" s="6"/>
      <c r="Q100" s="6"/>
      <c r="R100" s="6"/>
      <c r="S100" s="6"/>
      <c r="T100" s="6"/>
      <c r="U100" s="6"/>
    </row>
    <row r="101" spans="1:21" ht="15.75" hidden="1" x14ac:dyDescent="0.25">
      <c r="A101" s="1"/>
      <c r="B101" s="43"/>
      <c r="C101" s="43"/>
      <c r="D101" s="43"/>
      <c r="E101" s="39" t="e">
        <f>SUM(#REF!)</f>
        <v>#REF!</v>
      </c>
      <c r="F101" s="43"/>
      <c r="P101" s="6"/>
      <c r="Q101" s="6"/>
      <c r="R101" s="6"/>
      <c r="S101" s="6"/>
      <c r="T101" s="6"/>
      <c r="U101" s="6"/>
    </row>
    <row r="102" spans="1:21" ht="15.75" hidden="1" x14ac:dyDescent="0.25">
      <c r="A102" s="1"/>
      <c r="B102" s="43"/>
      <c r="C102" s="43"/>
      <c r="D102" s="43"/>
      <c r="E102" s="39">
        <f>SUM(B24:F24)</f>
        <v>0</v>
      </c>
      <c r="F102" s="43"/>
      <c r="P102" s="6"/>
      <c r="Q102" s="6"/>
      <c r="R102" s="6"/>
      <c r="S102" s="6"/>
      <c r="T102" s="6"/>
      <c r="U102" s="6"/>
    </row>
    <row r="103" spans="1:21" ht="15.75" hidden="1" x14ac:dyDescent="0.25">
      <c r="A103" s="1"/>
      <c r="B103" s="43"/>
      <c r="C103" s="43"/>
      <c r="D103" s="43"/>
      <c r="E103" s="39" t="e">
        <f>SUM(#REF!)</f>
        <v>#REF!</v>
      </c>
      <c r="F103" s="43"/>
      <c r="P103" s="6"/>
      <c r="Q103" s="6"/>
      <c r="R103" s="6"/>
      <c r="S103" s="6"/>
      <c r="T103" s="6"/>
      <c r="U103" s="6"/>
    </row>
    <row r="104" spans="1:21" ht="15.75" hidden="1" x14ac:dyDescent="0.25">
      <c r="A104" s="1"/>
      <c r="B104" s="43"/>
      <c r="C104" s="43"/>
      <c r="D104" s="43"/>
      <c r="E104" s="39">
        <f t="shared" ref="E104:E107" si="9">SUM(B25:F25)</f>
        <v>0</v>
      </c>
      <c r="F104" s="43"/>
      <c r="P104" s="6"/>
      <c r="Q104" s="6"/>
      <c r="R104" s="6"/>
      <c r="S104" s="6"/>
      <c r="T104" s="6"/>
      <c r="U104" s="6"/>
    </row>
    <row r="105" spans="1:21" ht="15.75" hidden="1" x14ac:dyDescent="0.25">
      <c r="A105" s="1"/>
      <c r="B105" s="43"/>
      <c r="C105" s="43"/>
      <c r="D105" s="43"/>
      <c r="E105" s="39">
        <f t="shared" si="9"/>
        <v>0</v>
      </c>
      <c r="F105" s="43"/>
      <c r="P105" s="6"/>
      <c r="Q105" s="6"/>
      <c r="R105" s="6"/>
      <c r="S105" s="6"/>
      <c r="T105" s="6"/>
      <c r="U105" s="6"/>
    </row>
    <row r="106" spans="1:21" ht="15.75" hidden="1" x14ac:dyDescent="0.25">
      <c r="A106" s="1"/>
      <c r="B106" s="43"/>
      <c r="C106" s="43"/>
      <c r="D106" s="43"/>
      <c r="E106" s="39">
        <f t="shared" si="9"/>
        <v>0</v>
      </c>
      <c r="F106" s="43"/>
      <c r="P106" s="6"/>
      <c r="Q106" s="6"/>
      <c r="R106" s="6"/>
      <c r="S106" s="6"/>
      <c r="T106" s="6"/>
      <c r="U106" s="6"/>
    </row>
    <row r="107" spans="1:21" ht="15.75" hidden="1" x14ac:dyDescent="0.25">
      <c r="A107" s="1"/>
      <c r="B107" s="43"/>
      <c r="C107" s="43"/>
      <c r="D107" s="43"/>
      <c r="E107" s="39">
        <f t="shared" si="9"/>
        <v>0</v>
      </c>
      <c r="F107" s="43"/>
      <c r="P107" s="6"/>
      <c r="Q107" s="6"/>
      <c r="R107" s="6"/>
      <c r="S107" s="6"/>
      <c r="T107" s="6"/>
      <c r="U107" s="6"/>
    </row>
    <row r="108" spans="1:21" hidden="1" x14ac:dyDescent="0.25">
      <c r="A108" s="1"/>
      <c r="B108"/>
      <c r="P108" s="6"/>
      <c r="Q108" s="6"/>
      <c r="R108" s="6"/>
      <c r="S108" s="6"/>
      <c r="T108" s="6"/>
      <c r="U108" s="6"/>
    </row>
    <row r="109" spans="1:21" hidden="1" x14ac:dyDescent="0.25">
      <c r="B109"/>
      <c r="P109" s="6"/>
      <c r="Q109" s="6"/>
      <c r="R109" s="6"/>
      <c r="S109" s="6"/>
      <c r="T109" s="6"/>
      <c r="U109" s="6"/>
    </row>
    <row r="110" spans="1:21" hidden="1" x14ac:dyDescent="0.25">
      <c r="B110"/>
      <c r="P110" s="6"/>
      <c r="Q110" s="6"/>
      <c r="R110" s="6"/>
      <c r="S110" s="6"/>
      <c r="T110" s="6"/>
      <c r="U110" s="6"/>
    </row>
    <row r="111" spans="1:21" hidden="1" x14ac:dyDescent="0.25">
      <c r="A111" s="2" t="s">
        <v>13</v>
      </c>
      <c r="B111"/>
      <c r="P111" s="6"/>
      <c r="Q111" s="6"/>
      <c r="R111" s="6"/>
      <c r="S111" s="6"/>
      <c r="T111" s="6"/>
      <c r="U111" s="6"/>
    </row>
    <row r="112" spans="1:21" hidden="1" x14ac:dyDescent="0.25">
      <c r="A112" s="2" t="s">
        <v>20</v>
      </c>
      <c r="B112"/>
      <c r="P112" s="6"/>
      <c r="Q112" s="6"/>
      <c r="R112" s="6"/>
      <c r="S112" s="6"/>
      <c r="T112" s="6"/>
      <c r="U112" s="6"/>
    </row>
    <row r="113" spans="2:21" hidden="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56"/>
      <c r="O113" s="6"/>
      <c r="P113" s="6"/>
      <c r="Q113" s="6"/>
      <c r="R113" s="6"/>
      <c r="S113" s="6"/>
      <c r="T113" s="6"/>
      <c r="U113" s="6"/>
    </row>
    <row r="114" spans="2:21" hidden="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56"/>
      <c r="O114" s="6"/>
      <c r="P114" s="6"/>
    </row>
    <row r="115" spans="2:21" hidden="1" x14ac:dyDescent="0.25">
      <c r="B115" s="6">
        <v>50</v>
      </c>
      <c r="C115" s="6">
        <v>3500</v>
      </c>
      <c r="D115" s="6">
        <f>+B115*C115</f>
        <v>175000</v>
      </c>
      <c r="E115" s="6">
        <f>+D115*0.3</f>
        <v>52500</v>
      </c>
      <c r="F115" s="6">
        <f>+D115*0.3</f>
        <v>52500</v>
      </c>
      <c r="G115" s="6"/>
      <c r="H115" s="6"/>
      <c r="I115" s="6"/>
      <c r="J115" s="6"/>
      <c r="K115" s="6"/>
      <c r="L115" s="6"/>
      <c r="M115" s="6"/>
      <c r="N115" s="56"/>
      <c r="O115" s="6">
        <f>+D115+E115+F115</f>
        <v>280000</v>
      </c>
      <c r="P115" s="6"/>
    </row>
    <row r="116" spans="2:21" hidden="1" x14ac:dyDescent="0.25">
      <c r="B116" s="6">
        <v>100</v>
      </c>
      <c r="C116" s="6">
        <v>1500</v>
      </c>
      <c r="D116" s="6">
        <f>+B116*C116</f>
        <v>150000</v>
      </c>
      <c r="E116" s="6">
        <f>+D116*0.3</f>
        <v>45000</v>
      </c>
      <c r="F116" s="6">
        <f>+D116*0.3</f>
        <v>45000</v>
      </c>
      <c r="G116" s="6"/>
      <c r="H116" s="6"/>
      <c r="I116" s="6"/>
      <c r="J116" s="6"/>
      <c r="K116" s="6"/>
      <c r="L116" s="6"/>
      <c r="M116" s="6"/>
      <c r="N116" s="56"/>
      <c r="O116" s="6">
        <f>+D116+E116+F116</f>
        <v>240000</v>
      </c>
      <c r="P116" s="6"/>
    </row>
    <row r="117" spans="2:21" hidden="1" x14ac:dyDescent="0.25">
      <c r="B117" s="6"/>
      <c r="C117" s="6"/>
      <c r="D117" s="6"/>
      <c r="E117" s="6"/>
      <c r="F117" s="6"/>
      <c r="G117" s="6" t="e">
        <f>+#REF!*0.1</f>
        <v>#REF!</v>
      </c>
      <c r="H117" s="6"/>
      <c r="I117" s="6"/>
      <c r="J117" s="6"/>
      <c r="K117" s="6"/>
      <c r="L117" s="6"/>
      <c r="M117" s="6"/>
      <c r="N117" s="56"/>
      <c r="O117" s="6">
        <f>+O115+O116</f>
        <v>520000</v>
      </c>
      <c r="P117" s="6">
        <f>+O117*0.1</f>
        <v>52000</v>
      </c>
    </row>
    <row r="118" spans="2:21" hidden="1" x14ac:dyDescent="0.25">
      <c r="B118" s="6"/>
      <c r="C118" s="6"/>
      <c r="D118" s="6"/>
      <c r="E118" s="6"/>
      <c r="F118" s="6"/>
      <c r="G118" s="6" t="e">
        <f>+#REF!*0.22</f>
        <v>#REF!</v>
      </c>
      <c r="H118" s="6"/>
      <c r="I118" s="6"/>
      <c r="J118" s="6"/>
      <c r="K118" s="6"/>
      <c r="L118" s="6"/>
      <c r="M118" s="6"/>
      <c r="N118" s="56"/>
      <c r="O118" s="6">
        <f>+O117*0.2</f>
        <v>104000</v>
      </c>
      <c r="P118" s="6">
        <f>+O118*0.22</f>
        <v>22880</v>
      </c>
    </row>
    <row r="119" spans="2:21" hidden="1" x14ac:dyDescent="0.25">
      <c r="B119" s="6">
        <f>50*1400</f>
        <v>70000</v>
      </c>
      <c r="C119" s="6"/>
      <c r="D119" s="6"/>
      <c r="E119" s="6"/>
      <c r="F119" s="45">
        <f>+O119+P119</f>
        <v>698880</v>
      </c>
      <c r="G119" s="6" t="e">
        <f>+G117+G118</f>
        <v>#REF!</v>
      </c>
      <c r="H119" s="6"/>
      <c r="I119" s="6"/>
      <c r="J119" s="6"/>
      <c r="K119" s="6"/>
      <c r="L119" s="6"/>
      <c r="M119" s="6"/>
      <c r="N119" s="56"/>
      <c r="O119" s="6">
        <f>+O117+O118</f>
        <v>624000</v>
      </c>
      <c r="P119" s="6">
        <f>+P117+P118</f>
        <v>74880</v>
      </c>
    </row>
    <row r="120" spans="2:21" ht="21" hidden="1" x14ac:dyDescent="0.35">
      <c r="B120" s="61">
        <f>+B119/F119</f>
        <v>0.10016025641025642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56"/>
      <c r="O120" s="6"/>
      <c r="P120" s="6"/>
    </row>
    <row r="121" spans="2:21" hidden="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56"/>
      <c r="O121" s="6"/>
      <c r="P121" s="6"/>
    </row>
    <row r="122" spans="2:21" hidden="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56"/>
      <c r="O122" s="6"/>
      <c r="P122" s="6"/>
    </row>
    <row r="123" spans="2:21" hidden="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56"/>
      <c r="O123" s="6"/>
      <c r="P123" s="6"/>
    </row>
    <row r="124" spans="2:21" hidden="1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56"/>
      <c r="O124" s="6"/>
      <c r="P124" s="6"/>
    </row>
    <row r="125" spans="2:21" hidden="1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56"/>
      <c r="O125" s="6"/>
      <c r="P125" s="6"/>
    </row>
    <row r="126" spans="2:21" hidden="1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56"/>
      <c r="O126" s="6"/>
      <c r="P126" s="6"/>
    </row>
    <row r="127" spans="2:21" hidden="1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56"/>
      <c r="O127" s="6"/>
      <c r="P127" s="6"/>
    </row>
    <row r="128" spans="2:21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56"/>
      <c r="O128" s="6"/>
      <c r="P128" s="6"/>
    </row>
    <row r="129" spans="2:16" x14ac:dyDescent="0.2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56"/>
      <c r="O129" s="6"/>
      <c r="P129" s="6"/>
    </row>
    <row r="130" spans="2:16" x14ac:dyDescent="0.25">
      <c r="B130"/>
    </row>
    <row r="131" spans="2:16" x14ac:dyDescent="0.25">
      <c r="B131"/>
    </row>
    <row r="132" spans="2:16" x14ac:dyDescent="0.25">
      <c r="B132"/>
    </row>
    <row r="133" spans="2:16" x14ac:dyDescent="0.25">
      <c r="B133"/>
    </row>
    <row r="134" spans="2:16" x14ac:dyDescent="0.25">
      <c r="B134"/>
    </row>
  </sheetData>
  <sheetProtection algorithmName="SHA-512" hashValue="/PZf8iLJL0CIHAvXhyd3pGaev/SQtoemWkx+eKaQOAfs9mcaiqAVs5X4TYa4L+lF6N6SFUp86hxr171UV9ljOQ==" saltValue="pgnQaV3r34ezA6NOFQ71Tg==" spinCount="100000" sheet="1" objects="1" scenarios="1"/>
  <mergeCells count="14">
    <mergeCell ref="A63:A68"/>
    <mergeCell ref="A70:A75"/>
    <mergeCell ref="A77:A83"/>
    <mergeCell ref="A30:B30"/>
    <mergeCell ref="A32:B32"/>
    <mergeCell ref="A45:A47"/>
    <mergeCell ref="A49:A54"/>
    <mergeCell ref="A56:A61"/>
    <mergeCell ref="A42:A43"/>
    <mergeCell ref="B1:F1"/>
    <mergeCell ref="P54:R54"/>
    <mergeCell ref="T54:V54"/>
    <mergeCell ref="P76:R76"/>
    <mergeCell ref="T76:V76"/>
  </mergeCells>
  <dataValidations disablePrompts="1" count="1">
    <dataValidation type="list" allowBlank="1" showInputMessage="1" showErrorMessage="1" promptTitle="SI / NO" sqref="B7:F7" xr:uid="{C409CDF1-EFF8-440A-BCB4-CB7423E04D3A}">
      <formula1>$B$45:$B$47</formula1>
    </dataValidation>
  </dataValidations>
  <pageMargins left="0.25" right="0.25" top="0.75" bottom="0.75" header="0.3" footer="0.3"/>
  <pageSetup paperSize="9" scale="62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C5E09-8459-4D06-9B45-6A9F6A3D936C}">
  <sheetPr>
    <pageSetUpPr fitToPage="1"/>
  </sheetPr>
  <dimension ref="A1:V134"/>
  <sheetViews>
    <sheetView zoomScaleNormal="100" workbookViewId="0"/>
  </sheetViews>
  <sheetFormatPr defaultColWidth="9.140625" defaultRowHeight="15" x14ac:dyDescent="0.25"/>
  <cols>
    <col min="1" max="1" width="140.7109375" customWidth="1"/>
    <col min="2" max="2" width="18.140625" style="17" bestFit="1" customWidth="1"/>
    <col min="3" max="5" width="18.140625" bestFit="1" customWidth="1"/>
    <col min="6" max="6" width="16.28515625" bestFit="1" customWidth="1"/>
    <col min="7" max="7" width="9.42578125" hidden="1" customWidth="1"/>
    <col min="8" max="8" width="4.28515625" hidden="1" customWidth="1"/>
    <col min="9" max="9" width="13.7109375" hidden="1" customWidth="1"/>
    <col min="10" max="10" width="10.140625" hidden="1" customWidth="1"/>
    <col min="11" max="11" width="6.5703125" hidden="1" customWidth="1"/>
    <col min="12" max="12" width="11.85546875" hidden="1" customWidth="1"/>
    <col min="13" max="13" width="8.140625" hidden="1" customWidth="1"/>
    <col min="14" max="14" width="4.28515625" style="16" hidden="1" customWidth="1"/>
    <col min="15" max="15" width="6.85546875" hidden="1" customWidth="1"/>
    <col min="16" max="16" width="15.7109375" hidden="1" customWidth="1"/>
    <col min="17" max="18" width="15" hidden="1" customWidth="1"/>
    <col min="19" max="19" width="13.28515625" hidden="1" customWidth="1"/>
    <col min="20" max="20" width="15" hidden="1" customWidth="1"/>
    <col min="21" max="21" width="15.28515625" hidden="1" customWidth="1"/>
    <col min="22" max="22" width="13.7109375" hidden="1" customWidth="1"/>
    <col min="23" max="55" width="0" hidden="1" customWidth="1"/>
  </cols>
  <sheetData>
    <row r="1" spans="1:21" ht="108" customHeight="1" x14ac:dyDescent="0.25">
      <c r="B1" s="124" t="s">
        <v>148</v>
      </c>
      <c r="C1" s="125"/>
      <c r="D1" s="125"/>
      <c r="E1" s="125"/>
      <c r="F1" s="126"/>
    </row>
    <row r="2" spans="1:21" x14ac:dyDescent="0.25">
      <c r="A2" s="7"/>
      <c r="B2" s="7"/>
      <c r="C2" s="7"/>
      <c r="D2" s="7"/>
      <c r="E2" s="7"/>
      <c r="F2" s="7"/>
      <c r="I2" s="6" t="s">
        <v>110</v>
      </c>
      <c r="J2" s="6" t="s">
        <v>111</v>
      </c>
      <c r="K2" s="6" t="s">
        <v>112</v>
      </c>
      <c r="L2" s="6" t="s">
        <v>113</v>
      </c>
      <c r="M2" s="6" t="s">
        <v>114</v>
      </c>
    </row>
    <row r="3" spans="1:21" ht="30" x14ac:dyDescent="0.25">
      <c r="A3" s="91" t="s">
        <v>42</v>
      </c>
      <c r="B3" s="33" t="str">
        <f>CONCATENATE($G$3,$H$3,I2,,I3)</f>
        <v>IMPIANTO 6 - 0</v>
      </c>
      <c r="C3" s="33" t="str">
        <f>CONCATENATE($G$3,$H$3,J2,,J3)</f>
        <v>IMPIANTO 7 - 0</v>
      </c>
      <c r="D3" s="33" t="str">
        <f>CONCATENATE($G$3,$H$3,K2,,K3)</f>
        <v>IMPIANTO 8 - 0</v>
      </c>
      <c r="E3" s="33" t="str">
        <f>CONCATENATE($G$3,$H$3,L2,,L3)</f>
        <v>IMPIANTO 9 - 0</v>
      </c>
      <c r="F3" s="33" t="str">
        <f>CONCATENATE($G$3,$H$3,M2,,M3)</f>
        <v>IMPIANTO 10 - 0</v>
      </c>
      <c r="G3" s="8" t="s">
        <v>52</v>
      </c>
      <c r="H3" s="8" t="s">
        <v>14</v>
      </c>
      <c r="I3" s="6">
        <f>+'DATI DI PARTENZA'!H6</f>
        <v>0</v>
      </c>
      <c r="J3" s="6">
        <f>+'DATI DI PARTENZA'!I6</f>
        <v>0</v>
      </c>
      <c r="K3" s="6">
        <f>+'DATI DI PARTENZA'!J6</f>
        <v>0</v>
      </c>
      <c r="L3" s="6">
        <f>+'DATI DI PARTENZA'!K6</f>
        <v>0</v>
      </c>
      <c r="M3" s="6">
        <f>+'DATI DI PARTENZA'!L6</f>
        <v>0</v>
      </c>
    </row>
    <row r="4" spans="1:21" x14ac:dyDescent="0.25">
      <c r="A4" s="1"/>
      <c r="B4" s="9"/>
      <c r="C4" s="9"/>
      <c r="D4" s="9"/>
      <c r="E4" s="9"/>
      <c r="F4" s="9"/>
    </row>
    <row r="5" spans="1:21" ht="30" customHeight="1" x14ac:dyDescent="0.25">
      <c r="A5" s="46" t="s">
        <v>143</v>
      </c>
      <c r="B5" s="47"/>
      <c r="C5" s="47"/>
      <c r="D5" s="47"/>
      <c r="E5" s="47"/>
      <c r="F5" s="47"/>
      <c r="P5" s="6">
        <f>IF(B5&lt;70%,1,0)</f>
        <v>1</v>
      </c>
      <c r="Q5" s="6">
        <f>IF(C5&lt;70%,1,0)</f>
        <v>1</v>
      </c>
      <c r="R5" s="6">
        <f>IF(D5&lt;70%,1,0)</f>
        <v>1</v>
      </c>
      <c r="S5" s="6">
        <f>IF(E5&lt;70%,1,0)</f>
        <v>1</v>
      </c>
      <c r="T5" s="6">
        <f>IF(F5&lt;70%,1,0)</f>
        <v>1</v>
      </c>
      <c r="U5" s="6">
        <f>SUM(P5:T5)</f>
        <v>5</v>
      </c>
    </row>
    <row r="6" spans="1:21" ht="15" customHeight="1" x14ac:dyDescent="0.25">
      <c r="A6" s="46" t="s">
        <v>99</v>
      </c>
      <c r="B6" s="49"/>
      <c r="C6" s="49"/>
      <c r="D6" s="49"/>
      <c r="E6" s="49"/>
      <c r="F6" s="49"/>
      <c r="P6">
        <f>IF(B5&gt;0,1,0)</f>
        <v>0</v>
      </c>
      <c r="Q6">
        <f>IF(C5&gt;0,1,0)</f>
        <v>0</v>
      </c>
      <c r="R6">
        <f>IF(D5&gt;0,1,0)</f>
        <v>0</v>
      </c>
      <c r="S6">
        <f>IF(E5&gt;0,1,0)</f>
        <v>0</v>
      </c>
      <c r="T6">
        <f>IF(F5&gt;0,1,0)</f>
        <v>0</v>
      </c>
    </row>
    <row r="7" spans="1:21" x14ac:dyDescent="0.25">
      <c r="A7" s="1" t="s">
        <v>85</v>
      </c>
      <c r="B7" s="4"/>
      <c r="C7" s="4"/>
      <c r="D7" s="4"/>
      <c r="E7" s="4"/>
      <c r="F7" s="4"/>
      <c r="P7" s="95">
        <f>IF(P6&gt;0,B5,0)</f>
        <v>0</v>
      </c>
      <c r="Q7" s="95">
        <f t="shared" ref="Q7:T7" si="0">IF(Q6&gt;0,C5,0)</f>
        <v>0</v>
      </c>
      <c r="R7" s="95">
        <f t="shared" si="0"/>
        <v>0</v>
      </c>
      <c r="S7" s="95">
        <f t="shared" si="0"/>
        <v>0</v>
      </c>
      <c r="T7" s="95">
        <f t="shared" si="0"/>
        <v>0</v>
      </c>
      <c r="U7" s="96">
        <f>SUM(P7:T7)</f>
        <v>0</v>
      </c>
    </row>
    <row r="8" spans="1:21" x14ac:dyDescent="0.25">
      <c r="A8" s="1" t="s">
        <v>71</v>
      </c>
      <c r="B8" s="5"/>
      <c r="C8" s="5"/>
      <c r="D8" s="5"/>
      <c r="E8" s="5"/>
      <c r="F8" s="5"/>
    </row>
    <row r="9" spans="1:21" x14ac:dyDescent="0.25">
      <c r="A9" s="1" t="s">
        <v>98</v>
      </c>
      <c r="B9" s="5"/>
      <c r="C9" s="5"/>
      <c r="D9" s="5"/>
      <c r="E9" s="5"/>
      <c r="F9" s="5"/>
    </row>
    <row r="10" spans="1:21" x14ac:dyDescent="0.25">
      <c r="A10" s="1" t="s">
        <v>144</v>
      </c>
      <c r="B10" s="5"/>
      <c r="C10" s="5"/>
      <c r="D10" s="5"/>
      <c r="E10" s="5"/>
      <c r="F10" s="5"/>
      <c r="P10">
        <f>IF(B5&gt;=70%,0,1)</f>
        <v>1</v>
      </c>
      <c r="Q10">
        <f t="shared" ref="Q10:T10" si="1">IF(C5&gt;=70%,0,1)</f>
        <v>1</v>
      </c>
      <c r="R10">
        <f t="shared" si="1"/>
        <v>1</v>
      </c>
      <c r="S10">
        <f t="shared" si="1"/>
        <v>1</v>
      </c>
      <c r="T10">
        <f t="shared" si="1"/>
        <v>1</v>
      </c>
    </row>
    <row r="11" spans="1:21" x14ac:dyDescent="0.25">
      <c r="A11" s="1" t="s">
        <v>53</v>
      </c>
      <c r="B11" s="5"/>
      <c r="C11" s="5"/>
      <c r="D11" s="5"/>
      <c r="E11" s="5"/>
      <c r="F11" s="5"/>
      <c r="P11">
        <f>IF(P10=1,B5,0)</f>
        <v>0</v>
      </c>
      <c r="Q11">
        <f t="shared" ref="Q11:T11" si="2">IF(Q10=1,C5,0)</f>
        <v>0</v>
      </c>
      <c r="R11">
        <f t="shared" si="2"/>
        <v>0</v>
      </c>
      <c r="S11">
        <f t="shared" si="2"/>
        <v>0</v>
      </c>
      <c r="T11">
        <f t="shared" si="2"/>
        <v>0</v>
      </c>
      <c r="U11">
        <f>SUM(P11:T11)</f>
        <v>0</v>
      </c>
    </row>
    <row r="12" spans="1:21" x14ac:dyDescent="0.25">
      <c r="A12" s="1" t="s">
        <v>54</v>
      </c>
      <c r="B12" s="5"/>
      <c r="C12" s="5"/>
      <c r="D12" s="5"/>
      <c r="E12" s="5"/>
      <c r="F12" s="5"/>
    </row>
    <row r="13" spans="1:21" x14ac:dyDescent="0.25">
      <c r="A13" s="1" t="s">
        <v>55</v>
      </c>
      <c r="B13" s="5"/>
      <c r="C13" s="5"/>
      <c r="D13" s="5"/>
      <c r="E13" s="5"/>
      <c r="F13" s="5"/>
    </row>
    <row r="14" spans="1:21" x14ac:dyDescent="0.25">
      <c r="A14" s="1" t="s">
        <v>56</v>
      </c>
      <c r="B14" s="5"/>
      <c r="C14" s="5"/>
      <c r="D14" s="5"/>
      <c r="E14" s="5"/>
      <c r="F14" s="5"/>
    </row>
    <row r="15" spans="1:21" x14ac:dyDescent="0.25">
      <c r="A15" s="1" t="s">
        <v>57</v>
      </c>
      <c r="B15" s="5"/>
      <c r="C15" s="5"/>
      <c r="D15" s="5"/>
      <c r="E15" s="5"/>
      <c r="F15" s="5"/>
    </row>
    <row r="16" spans="1:21" x14ac:dyDescent="0.25">
      <c r="A16" s="1" t="s">
        <v>58</v>
      </c>
      <c r="B16" s="5"/>
      <c r="C16" s="5"/>
      <c r="D16" s="5"/>
      <c r="E16" s="5"/>
      <c r="F16" s="5"/>
    </row>
    <row r="17" spans="1:21" x14ac:dyDescent="0.25">
      <c r="A17" s="1" t="s">
        <v>59</v>
      </c>
      <c r="B17" s="5"/>
      <c r="C17" s="5"/>
      <c r="D17" s="5"/>
      <c r="E17" s="5"/>
      <c r="F17" s="5"/>
    </row>
    <row r="18" spans="1:21" x14ac:dyDescent="0.25">
      <c r="A18" s="1" t="s">
        <v>60</v>
      </c>
      <c r="B18" s="5"/>
      <c r="C18" s="5"/>
      <c r="D18" s="5"/>
      <c r="E18" s="5"/>
      <c r="F18" s="5"/>
    </row>
    <row r="19" spans="1:21" x14ac:dyDescent="0.25">
      <c r="A19" s="1" t="s">
        <v>61</v>
      </c>
      <c r="B19" s="5"/>
      <c r="C19" s="5"/>
      <c r="D19" s="5"/>
      <c r="E19" s="5"/>
      <c r="F19" s="5"/>
    </row>
    <row r="20" spans="1:21" x14ac:dyDescent="0.25">
      <c r="A20" s="1" t="s">
        <v>62</v>
      </c>
      <c r="B20" s="5"/>
      <c r="C20" s="5"/>
      <c r="D20" s="5"/>
      <c r="E20" s="5"/>
      <c r="F20" s="5"/>
    </row>
    <row r="21" spans="1:21" x14ac:dyDescent="0.25">
      <c r="A21" s="1" t="s">
        <v>63</v>
      </c>
      <c r="B21" s="5"/>
      <c r="C21" s="5"/>
      <c r="D21" s="5"/>
      <c r="E21" s="5"/>
      <c r="F21" s="5"/>
    </row>
    <row r="22" spans="1:21" x14ac:dyDescent="0.25">
      <c r="A22" s="1" t="s">
        <v>64</v>
      </c>
      <c r="B22" s="5"/>
      <c r="C22" s="5"/>
      <c r="D22" s="5"/>
      <c r="E22" s="5"/>
      <c r="F22" s="5"/>
    </row>
    <row r="23" spans="1:21" x14ac:dyDescent="0.25">
      <c r="A23" s="1" t="s">
        <v>65</v>
      </c>
      <c r="B23" s="5"/>
      <c r="C23" s="5"/>
      <c r="D23" s="5"/>
      <c r="E23" s="5"/>
      <c r="F23" s="5"/>
      <c r="P23" s="6"/>
    </row>
    <row r="24" spans="1:21" x14ac:dyDescent="0.25">
      <c r="A24" s="1" t="s">
        <v>66</v>
      </c>
      <c r="B24" s="5"/>
      <c r="C24" s="5"/>
      <c r="D24" s="5"/>
      <c r="E24" s="5"/>
      <c r="F24" s="5"/>
      <c r="P24" s="6"/>
    </row>
    <row r="25" spans="1:21" x14ac:dyDescent="0.25">
      <c r="A25" s="2" t="s">
        <v>86</v>
      </c>
      <c r="B25" s="34">
        <f>SUM(B8:B24)</f>
        <v>0</v>
      </c>
      <c r="C25" s="34">
        <f>SUM(C8:C24)</f>
        <v>0</v>
      </c>
      <c r="D25" s="34">
        <f>SUM(D8:D24)</f>
        <v>0</v>
      </c>
      <c r="E25" s="34">
        <f>SUM(E8:E24)</f>
        <v>0</v>
      </c>
      <c r="F25" s="34">
        <f>SUM(F8:F24)</f>
        <v>0</v>
      </c>
      <c r="P25" s="19">
        <f>SUM(B25:O25)</f>
        <v>0</v>
      </c>
      <c r="Q25" s="19">
        <f>+B26+B27+B28</f>
        <v>0</v>
      </c>
      <c r="R25" s="19">
        <f t="shared" ref="R25:U25" si="3">+C26+C27+C28</f>
        <v>0</v>
      </c>
      <c r="S25" s="19">
        <f t="shared" si="3"/>
        <v>0</v>
      </c>
      <c r="T25" s="19">
        <f t="shared" si="3"/>
        <v>0</v>
      </c>
      <c r="U25" s="19">
        <f t="shared" si="3"/>
        <v>0</v>
      </c>
    </row>
    <row r="26" spans="1:21" x14ac:dyDescent="0.25">
      <c r="A26" s="1" t="s">
        <v>67</v>
      </c>
      <c r="B26" s="5"/>
      <c r="C26" s="5"/>
      <c r="D26" s="5"/>
      <c r="E26" s="5"/>
      <c r="F26" s="5"/>
      <c r="P26" s="19">
        <f>SUM(B26:O26)</f>
        <v>0</v>
      </c>
      <c r="Q26" s="69" t="e">
        <f>+Q25/B25</f>
        <v>#DIV/0!</v>
      </c>
      <c r="R26" s="69" t="e">
        <f t="shared" ref="R26:U26" si="4">+R25/C25</f>
        <v>#DIV/0!</v>
      </c>
      <c r="S26" s="69" t="e">
        <f t="shared" si="4"/>
        <v>#DIV/0!</v>
      </c>
      <c r="T26" s="69" t="e">
        <f t="shared" si="4"/>
        <v>#DIV/0!</v>
      </c>
      <c r="U26" s="69" t="e">
        <f t="shared" si="4"/>
        <v>#DIV/0!</v>
      </c>
    </row>
    <row r="27" spans="1:21" x14ac:dyDescent="0.25">
      <c r="A27" s="1" t="s">
        <v>68</v>
      </c>
      <c r="B27" s="5"/>
      <c r="C27" s="5"/>
      <c r="D27" s="5"/>
      <c r="E27" s="5"/>
      <c r="F27" s="5"/>
      <c r="P27" s="19">
        <f>SUM(B27:O27)</f>
        <v>0</v>
      </c>
    </row>
    <row r="28" spans="1:21" x14ac:dyDescent="0.25">
      <c r="A28" s="1" t="s">
        <v>69</v>
      </c>
      <c r="B28" s="5"/>
      <c r="C28" s="5"/>
      <c r="D28" s="5"/>
      <c r="E28" s="5"/>
      <c r="F28" s="5"/>
      <c r="P28" s="19">
        <f>SUM(B28:O28)</f>
        <v>0</v>
      </c>
    </row>
    <row r="29" spans="1:21" x14ac:dyDescent="0.25">
      <c r="A29" s="2" t="s">
        <v>87</v>
      </c>
      <c r="B29" s="34">
        <f>+B25-B26-B27-B28</f>
        <v>0</v>
      </c>
      <c r="C29" s="34">
        <f>+C25-C26-C27-C28</f>
        <v>0</v>
      </c>
      <c r="D29" s="34">
        <f>+D25-D26-D27-D28</f>
        <v>0</v>
      </c>
      <c r="E29" s="34">
        <f>+E25-E26-E27-E28</f>
        <v>0</v>
      </c>
      <c r="F29" s="34">
        <f>+F25-F26-F27-F28</f>
        <v>0</v>
      </c>
      <c r="P29" s="19">
        <f>SUM(B29:O29)</f>
        <v>0</v>
      </c>
    </row>
    <row r="30" spans="1:21" x14ac:dyDescent="0.25">
      <c r="A30" s="134"/>
      <c r="B30" s="135"/>
      <c r="C30" s="7"/>
      <c r="D30" s="7"/>
      <c r="E30" s="7"/>
      <c r="F30" s="7"/>
      <c r="P30" s="6"/>
    </row>
    <row r="31" spans="1:21" ht="18.75" x14ac:dyDescent="0.25">
      <c r="A31" s="91" t="s">
        <v>43</v>
      </c>
      <c r="B31" s="7"/>
      <c r="C31" s="7"/>
      <c r="D31" s="7"/>
      <c r="E31" s="7"/>
      <c r="F31" s="7"/>
    </row>
    <row r="32" spans="1:21" x14ac:dyDescent="0.25">
      <c r="A32" s="134"/>
      <c r="B32" s="135"/>
      <c r="C32" s="7"/>
      <c r="D32" s="7"/>
      <c r="E32" s="7"/>
      <c r="F32" s="7"/>
      <c r="P32" s="6"/>
      <c r="Q32" s="6"/>
      <c r="R32" s="6"/>
      <c r="S32" s="6">
        <v>3</v>
      </c>
      <c r="T32" s="6">
        <v>15400</v>
      </c>
      <c r="U32" s="6">
        <f>+T32/S32</f>
        <v>5133.333333333333</v>
      </c>
    </row>
    <row r="33" spans="1:21" x14ac:dyDescent="0.25">
      <c r="A33" s="1" t="s">
        <v>101</v>
      </c>
      <c r="B33" s="35">
        <f>IF(B54&lt;0,0,B54)</f>
        <v>0</v>
      </c>
      <c r="C33" s="35">
        <f t="shared" ref="C33:F33" si="5">IF(C54&lt;0,0,C54)</f>
        <v>0</v>
      </c>
      <c r="D33" s="35">
        <f t="shared" si="5"/>
        <v>0</v>
      </c>
      <c r="E33" s="35">
        <f t="shared" si="5"/>
        <v>0</v>
      </c>
      <c r="F33" s="35">
        <f t="shared" si="5"/>
        <v>0</v>
      </c>
      <c r="G33" s="35">
        <f t="shared" ref="G33:N33" si="6">+G54</f>
        <v>0</v>
      </c>
      <c r="H33" s="35">
        <f t="shared" si="6"/>
        <v>0</v>
      </c>
      <c r="I33" s="35">
        <f t="shared" si="6"/>
        <v>0</v>
      </c>
      <c r="J33" s="35">
        <f t="shared" si="6"/>
        <v>0</v>
      </c>
      <c r="K33" s="35">
        <f t="shared" si="6"/>
        <v>0</v>
      </c>
      <c r="L33" s="35">
        <f t="shared" si="6"/>
        <v>0</v>
      </c>
      <c r="M33" s="35">
        <f t="shared" si="6"/>
        <v>0</v>
      </c>
      <c r="N33" s="35">
        <f t="shared" si="6"/>
        <v>0</v>
      </c>
      <c r="P33" s="37">
        <f>SUM(B33:F33)</f>
        <v>0</v>
      </c>
      <c r="Q33" s="6"/>
      <c r="R33" s="6"/>
      <c r="S33" s="6">
        <v>6</v>
      </c>
      <c r="T33" s="6">
        <v>19920</v>
      </c>
      <c r="U33" s="6">
        <f>+T33/S33</f>
        <v>3320</v>
      </c>
    </row>
    <row r="34" spans="1:21" x14ac:dyDescent="0.25">
      <c r="A34" s="1" t="s">
        <v>139</v>
      </c>
      <c r="B34" s="35">
        <f>+B91</f>
        <v>0</v>
      </c>
      <c r="C34" s="35">
        <f>+C91</f>
        <v>0</v>
      </c>
      <c r="D34" s="35">
        <f>+D91</f>
        <v>0</v>
      </c>
      <c r="E34" s="35">
        <f>+E91</f>
        <v>0</v>
      </c>
      <c r="F34" s="35">
        <f>+F91</f>
        <v>0</v>
      </c>
      <c r="P34" s="37">
        <f t="shared" ref="P34:P38" si="7">SUM(B34:F34)</f>
        <v>0</v>
      </c>
      <c r="Q34" s="6"/>
      <c r="R34" s="6"/>
      <c r="S34" s="6"/>
      <c r="T34" s="6"/>
      <c r="U34" s="6"/>
    </row>
    <row r="35" spans="1:21" x14ac:dyDescent="0.25">
      <c r="A35" s="1" t="s">
        <v>140</v>
      </c>
      <c r="B35" s="35">
        <f>IF(B29&gt;0,B75,0)</f>
        <v>0</v>
      </c>
      <c r="C35" s="35">
        <f>IF(C29&gt;0,C75,0)</f>
        <v>0</v>
      </c>
      <c r="D35" s="35">
        <f>IF(D29&gt;0,D75,0)</f>
        <v>0</v>
      </c>
      <c r="E35" s="35">
        <f>IF(E29&gt;0,E75,0)</f>
        <v>0</v>
      </c>
      <c r="F35" s="35">
        <f>IF(F29&gt;0,F75,0)</f>
        <v>0</v>
      </c>
      <c r="P35" s="37">
        <f t="shared" si="7"/>
        <v>0</v>
      </c>
      <c r="Q35" s="6"/>
      <c r="R35" s="6"/>
      <c r="S35" s="6"/>
      <c r="T35" s="6"/>
      <c r="U35" s="6"/>
    </row>
    <row r="36" spans="1:21" x14ac:dyDescent="0.25">
      <c r="A36" s="1" t="s">
        <v>141</v>
      </c>
      <c r="B36" s="35">
        <f>IF(B8&gt;0,B61,0)</f>
        <v>0</v>
      </c>
      <c r="C36" s="35">
        <f>IF(C8&gt;0,C61,0)</f>
        <v>0</v>
      </c>
      <c r="D36" s="35">
        <f>IF(D8&gt;0,D61,0)</f>
        <v>0</v>
      </c>
      <c r="E36" s="35">
        <f>IF(E8&gt;0,E61,0)</f>
        <v>0</v>
      </c>
      <c r="F36" s="35">
        <f>IF(F8&gt;0,F61,0)</f>
        <v>0</v>
      </c>
      <c r="P36" s="37">
        <f t="shared" si="7"/>
        <v>0</v>
      </c>
      <c r="Q36" s="6"/>
      <c r="R36" s="6"/>
      <c r="S36" s="6"/>
      <c r="T36" s="6"/>
      <c r="U36" s="6"/>
    </row>
    <row r="37" spans="1:21" ht="15.75" thickBot="1" x14ac:dyDescent="0.3">
      <c r="A37" s="1" t="s">
        <v>142</v>
      </c>
      <c r="B37" s="35">
        <f>IF(B9&gt;0,B68,0)</f>
        <v>0</v>
      </c>
      <c r="C37" s="35">
        <f>IF(C9&gt;0,C68,0)</f>
        <v>0</v>
      </c>
      <c r="D37" s="35">
        <f>IF(D9&gt;0,D68,0)</f>
        <v>0</v>
      </c>
      <c r="E37" s="35">
        <f>IF(E9&gt;0,E68,0)</f>
        <v>0</v>
      </c>
      <c r="F37" s="35">
        <f>IF(F9&gt;0,F68,0)</f>
        <v>0</v>
      </c>
      <c r="P37" s="37">
        <f t="shared" si="7"/>
        <v>0</v>
      </c>
      <c r="Q37" s="6">
        <v>1450</v>
      </c>
      <c r="R37" s="6" t="s">
        <v>75</v>
      </c>
      <c r="S37" s="6">
        <v>0</v>
      </c>
      <c r="T37" s="6">
        <v>1</v>
      </c>
      <c r="U37" s="6" t="s">
        <v>76</v>
      </c>
    </row>
    <row r="38" spans="1:21" ht="15.75" hidden="1" thickBot="1" x14ac:dyDescent="0.3">
      <c r="A38" s="36"/>
      <c r="B38" s="37">
        <f>SUM(B33:B37)</f>
        <v>0</v>
      </c>
      <c r="C38" s="37">
        <f>SUM(C33:C37)</f>
        <v>0</v>
      </c>
      <c r="D38" s="37">
        <f>SUM(D33:D37)</f>
        <v>0</v>
      </c>
      <c r="E38" s="37">
        <f>SUM(E33:E37)</f>
        <v>0</v>
      </c>
      <c r="F38" s="37">
        <f>SUM(F33:F37)</f>
        <v>0</v>
      </c>
      <c r="P38" s="37">
        <f t="shared" si="7"/>
        <v>0</v>
      </c>
      <c r="Q38" s="6"/>
      <c r="R38" s="6" t="s">
        <v>74</v>
      </c>
      <c r="S38" s="6">
        <v>0</v>
      </c>
      <c r="T38" s="6">
        <v>3</v>
      </c>
      <c r="U38" s="6" t="s">
        <v>77</v>
      </c>
    </row>
    <row r="39" spans="1:21" ht="19.5" thickBot="1" x14ac:dyDescent="0.3">
      <c r="B39" s="38">
        <f>+B38</f>
        <v>0</v>
      </c>
      <c r="C39" s="38">
        <f>+C38</f>
        <v>0</v>
      </c>
      <c r="D39" s="38">
        <f>+D38</f>
        <v>0</v>
      </c>
      <c r="E39" s="38">
        <f>+E38</f>
        <v>0</v>
      </c>
      <c r="F39" s="38">
        <f>+F38</f>
        <v>0</v>
      </c>
      <c r="P39" s="37"/>
      <c r="Q39" s="6"/>
      <c r="R39" s="6"/>
      <c r="S39" s="6"/>
      <c r="T39" s="6"/>
      <c r="U39" s="6"/>
    </row>
    <row r="40" spans="1:21" ht="15.75" hidden="1" thickBot="1" x14ac:dyDescent="0.3">
      <c r="A40" s="89" t="s">
        <v>72</v>
      </c>
      <c r="B40" s="50" t="e">
        <f>+B29/'DATI DI PARTENZA'!H9</f>
        <v>#DIV/0!</v>
      </c>
      <c r="C40" s="50" t="e">
        <f>+C29/'DATI DI PARTENZA'!I9</f>
        <v>#DIV/0!</v>
      </c>
      <c r="D40" s="50" t="e">
        <f>+D29/'DATI DI PARTENZA'!J9</f>
        <v>#DIV/0!</v>
      </c>
      <c r="E40" s="50" t="e">
        <f>+E29/'DATI DI PARTENZA'!K9</f>
        <v>#DIV/0!</v>
      </c>
      <c r="F40" s="50" t="e">
        <f>+F29/'DATI DI PARTENZA'!L9</f>
        <v>#DIV/0!</v>
      </c>
      <c r="P40" s="6"/>
      <c r="Q40" s="6"/>
      <c r="R40" s="6"/>
      <c r="S40" s="6"/>
      <c r="T40" s="6"/>
      <c r="U40" s="6"/>
    </row>
    <row r="41" spans="1:21" ht="15.75" hidden="1" thickBot="1" x14ac:dyDescent="0.3">
      <c r="A41" s="89" t="s">
        <v>73</v>
      </c>
      <c r="B41" s="50" t="e">
        <f>+B29/'DATI DI PARTENZA'!H10</f>
        <v>#DIV/0!</v>
      </c>
      <c r="C41" s="50" t="e">
        <f>+C29/'DATI DI PARTENZA'!I10</f>
        <v>#DIV/0!</v>
      </c>
      <c r="D41" s="50" t="e">
        <f>+D29/'DATI DI PARTENZA'!J10</f>
        <v>#DIV/0!</v>
      </c>
      <c r="E41" s="50" t="e">
        <f>+E29/'DATI DI PARTENZA'!K10</f>
        <v>#DIV/0!</v>
      </c>
      <c r="F41" s="50" t="e">
        <f>+F29/'DATI DI PARTENZA'!L10</f>
        <v>#DIV/0!</v>
      </c>
      <c r="P41" s="6"/>
      <c r="Q41" s="6">
        <v>14500</v>
      </c>
      <c r="R41" s="6"/>
      <c r="S41" s="6"/>
      <c r="T41" s="6"/>
      <c r="U41" s="6"/>
    </row>
    <row r="42" spans="1:21" hidden="1" x14ac:dyDescent="0.25">
      <c r="A42" s="140" t="s">
        <v>78</v>
      </c>
      <c r="B42" s="57" t="s">
        <v>0</v>
      </c>
      <c r="C42" s="57" t="s">
        <v>0</v>
      </c>
      <c r="D42" s="57" t="s">
        <v>0</v>
      </c>
      <c r="E42" s="57" t="s">
        <v>0</v>
      </c>
      <c r="F42" s="57" t="s">
        <v>0</v>
      </c>
      <c r="P42" s="6"/>
      <c r="Q42" s="6">
        <v>20000</v>
      </c>
      <c r="R42" s="6"/>
      <c r="S42" s="6"/>
      <c r="T42" s="6"/>
      <c r="U42" s="6"/>
    </row>
    <row r="43" spans="1:21" ht="15.75" hidden="1" thickBot="1" x14ac:dyDescent="0.3">
      <c r="A43" s="141"/>
      <c r="B43" s="58" t="s">
        <v>1</v>
      </c>
      <c r="C43" s="58" t="s">
        <v>1</v>
      </c>
      <c r="D43" s="58" t="s">
        <v>1</v>
      </c>
      <c r="E43" s="58" t="s">
        <v>1</v>
      </c>
      <c r="F43" s="58" t="s">
        <v>1</v>
      </c>
      <c r="P43" s="6"/>
      <c r="Q43" s="6">
        <f>+Q41/Q42</f>
        <v>0.72499999999999998</v>
      </c>
      <c r="R43" s="6"/>
      <c r="S43" s="6"/>
      <c r="T43" s="6"/>
      <c r="U43" s="6"/>
    </row>
    <row r="44" spans="1:21" ht="15.75" hidden="1" thickBot="1" x14ac:dyDescent="0.3">
      <c r="A44" s="6"/>
      <c r="B44" s="6"/>
      <c r="C44" s="6"/>
      <c r="D44" s="6"/>
      <c r="E44" s="6"/>
      <c r="F44" s="6"/>
      <c r="P44" s="6"/>
      <c r="Q44" s="6"/>
      <c r="R44" s="6"/>
      <c r="S44" s="6"/>
      <c r="T44" s="6"/>
      <c r="U44" s="6"/>
    </row>
    <row r="45" spans="1:21" hidden="1" x14ac:dyDescent="0.25">
      <c r="A45" s="136" t="s">
        <v>44</v>
      </c>
      <c r="B45" s="57" t="s">
        <v>3</v>
      </c>
      <c r="C45" s="57" t="s">
        <v>3</v>
      </c>
      <c r="D45" s="57" t="s">
        <v>3</v>
      </c>
      <c r="E45" s="57" t="s">
        <v>3</v>
      </c>
      <c r="F45" s="57" t="s">
        <v>3</v>
      </c>
      <c r="P45" s="6"/>
      <c r="Q45" s="6"/>
      <c r="R45" s="6"/>
      <c r="S45" s="6"/>
      <c r="T45" s="6"/>
      <c r="U45" s="6"/>
    </row>
    <row r="46" spans="1:21" hidden="1" x14ac:dyDescent="0.25">
      <c r="A46" s="137"/>
      <c r="B46" s="59" t="s">
        <v>2</v>
      </c>
      <c r="C46" s="59" t="s">
        <v>2</v>
      </c>
      <c r="D46" s="59" t="s">
        <v>2</v>
      </c>
      <c r="E46" s="59" t="s">
        <v>2</v>
      </c>
      <c r="F46" s="59" t="s">
        <v>2</v>
      </c>
      <c r="P46" s="6"/>
      <c r="Q46" s="6"/>
      <c r="R46" s="6"/>
      <c r="S46" s="6"/>
      <c r="T46" s="6"/>
      <c r="U46" s="6"/>
    </row>
    <row r="47" spans="1:21" ht="15.75" hidden="1" thickBot="1" x14ac:dyDescent="0.3">
      <c r="A47" s="138"/>
      <c r="B47" s="58" t="s">
        <v>137</v>
      </c>
      <c r="C47" s="58" t="s">
        <v>137</v>
      </c>
      <c r="D47" s="58" t="s">
        <v>137</v>
      </c>
      <c r="E47" s="58" t="s">
        <v>137</v>
      </c>
      <c r="F47" s="58" t="s">
        <v>137</v>
      </c>
      <c r="P47" s="6"/>
      <c r="Q47" s="6"/>
      <c r="R47" s="6"/>
      <c r="S47" s="6"/>
      <c r="T47" s="6"/>
      <c r="U47" s="6"/>
    </row>
    <row r="48" spans="1:21" hidden="1" x14ac:dyDescent="0.25">
      <c r="A48" s="6"/>
      <c r="B48" s="6"/>
      <c r="C48" s="6"/>
      <c r="D48" s="6"/>
      <c r="E48" s="6"/>
      <c r="F48" s="6"/>
      <c r="P48" s="6"/>
      <c r="Q48" s="6"/>
      <c r="R48" s="6"/>
      <c r="S48" s="6"/>
      <c r="T48" s="6"/>
      <c r="U48" s="6"/>
    </row>
    <row r="49" spans="1:22" hidden="1" x14ac:dyDescent="0.25">
      <c r="A49" s="139" t="s">
        <v>70</v>
      </c>
      <c r="B49" s="48">
        <f>+B5</f>
        <v>0</v>
      </c>
      <c r="C49" s="48">
        <f>+C5</f>
        <v>0</v>
      </c>
      <c r="D49" s="48">
        <f>+D5</f>
        <v>0</v>
      </c>
      <c r="E49" s="48">
        <f>+E5</f>
        <v>0</v>
      </c>
      <c r="F49" s="48">
        <f>+F5</f>
        <v>0</v>
      </c>
      <c r="P49" s="6" t="str">
        <f>IF(B49&lt;70%,"NON AMMISSIBILE",B50)</f>
        <v>NON AMMISSIBILE</v>
      </c>
      <c r="Q49" s="6"/>
      <c r="R49" s="6"/>
      <c r="S49" s="6"/>
      <c r="T49" s="6"/>
      <c r="U49" s="6"/>
    </row>
    <row r="50" spans="1:22" hidden="1" x14ac:dyDescent="0.25">
      <c r="A50" s="139"/>
      <c r="B50" s="11">
        <f>30*((B49-70%)/30%)</f>
        <v>-70</v>
      </c>
      <c r="C50" s="11">
        <f>30*((C49-70%)/30%)</f>
        <v>-70</v>
      </c>
      <c r="D50" s="11">
        <f>30*((D49-70%)/30%)</f>
        <v>-70</v>
      </c>
      <c r="E50" s="11">
        <f>30*((E49-70%)/30%)</f>
        <v>-70</v>
      </c>
      <c r="F50" s="11">
        <f>30*((F49-70%)/30%)</f>
        <v>-70</v>
      </c>
      <c r="P50" s="6">
        <f>30*((B49-70%)/30%)</f>
        <v>-70</v>
      </c>
      <c r="Q50" s="6"/>
      <c r="R50" s="6"/>
      <c r="S50" s="6"/>
      <c r="T50" s="6"/>
      <c r="U50" s="6"/>
    </row>
    <row r="51" spans="1:22" hidden="1" x14ac:dyDescent="0.25">
      <c r="A51" s="139"/>
      <c r="B51" s="11"/>
      <c r="C51" s="11"/>
      <c r="D51" s="11"/>
      <c r="E51" s="11"/>
      <c r="F51" s="11"/>
      <c r="P51" s="6"/>
      <c r="Q51" s="6"/>
      <c r="R51" s="6"/>
      <c r="S51" s="6"/>
      <c r="T51" s="6"/>
      <c r="U51" s="6"/>
    </row>
    <row r="52" spans="1:22" hidden="1" x14ac:dyDescent="0.25">
      <c r="A52" s="139"/>
      <c r="B52" s="60"/>
      <c r="C52" s="60"/>
      <c r="D52" s="60"/>
      <c r="E52" s="60"/>
      <c r="F52" s="60"/>
      <c r="P52" s="6"/>
      <c r="Q52" s="6"/>
      <c r="R52" s="6"/>
      <c r="S52" s="6"/>
      <c r="T52" s="6"/>
      <c r="U52" s="6"/>
    </row>
    <row r="53" spans="1:22" hidden="1" x14ac:dyDescent="0.25">
      <c r="A53" s="139"/>
      <c r="B53" s="11">
        <f>IF(B50&gt;30,30,B50)</f>
        <v>-70</v>
      </c>
      <c r="C53" s="11">
        <f>IF(C50&gt;30,30,C50)</f>
        <v>-70</v>
      </c>
      <c r="D53" s="11">
        <f>IF(D50&gt;30,30,D50)</f>
        <v>-70</v>
      </c>
      <c r="E53" s="11">
        <f>IF(E50&gt;30,30,E50)</f>
        <v>-70</v>
      </c>
      <c r="F53" s="11">
        <f>IF(F50&gt;30,30,F50)</f>
        <v>-70</v>
      </c>
      <c r="P53" s="6"/>
      <c r="Q53" s="6"/>
      <c r="R53" s="6"/>
      <c r="S53" s="6"/>
      <c r="T53" s="6"/>
      <c r="U53" s="6"/>
    </row>
    <row r="54" spans="1:22" hidden="1" x14ac:dyDescent="0.25">
      <c r="A54" s="139"/>
      <c r="B54" s="11">
        <f>IF(B50&gt;30,30,B50)</f>
        <v>-70</v>
      </c>
      <c r="C54" s="11">
        <f>IF(C50&gt;30,30,C50)</f>
        <v>-70</v>
      </c>
      <c r="D54" s="11">
        <f>IF(D50&gt;30,30,D50)</f>
        <v>-70</v>
      </c>
      <c r="E54" s="11">
        <f>IF(E50&gt;30,30,E50)</f>
        <v>-70</v>
      </c>
      <c r="F54" s="11">
        <f>IF(F50&gt;30,30,F50)</f>
        <v>-70</v>
      </c>
      <c r="P54" s="127" t="s">
        <v>102</v>
      </c>
      <c r="Q54" s="127"/>
      <c r="R54" s="127"/>
      <c r="S54" s="6"/>
      <c r="T54" s="127" t="s">
        <v>103</v>
      </c>
      <c r="U54" s="127"/>
      <c r="V54" s="127"/>
    </row>
    <row r="55" spans="1:22" hidden="1" x14ac:dyDescent="0.25">
      <c r="A55" s="6"/>
      <c r="B55" s="6"/>
      <c r="C55" s="6"/>
      <c r="D55" s="6"/>
      <c r="E55" s="6"/>
      <c r="F55" s="6"/>
      <c r="P55" s="11"/>
      <c r="Q55" s="11"/>
      <c r="R55" s="11"/>
      <c r="S55" s="6"/>
      <c r="T55" s="11"/>
      <c r="U55" s="11"/>
      <c r="V55" s="7"/>
    </row>
    <row r="56" spans="1:22" hidden="1" x14ac:dyDescent="0.25">
      <c r="A56" s="128" t="s">
        <v>72</v>
      </c>
      <c r="B56" s="11" t="e">
        <f>IF(B40&gt;6000,6000,B40)</f>
        <v>#DIV/0!</v>
      </c>
      <c r="C56" s="11" t="e">
        <f>IF(C40&gt;6000,6000,C40)</f>
        <v>#DIV/0!</v>
      </c>
      <c r="D56" s="11" t="e">
        <f>IF(D40&gt;6000,6000,D40)</f>
        <v>#DIV/0!</v>
      </c>
      <c r="E56" s="11" t="e">
        <f>IF(E40&gt;6000,6000,E40)</f>
        <v>#DIV/0!</v>
      </c>
      <c r="F56" s="11" t="e">
        <f>IF(F40&gt;6000,6000,F40)</f>
        <v>#DIV/0!</v>
      </c>
      <c r="P56" s="90">
        <v>6000</v>
      </c>
      <c r="Q56" s="90"/>
      <c r="R56" s="11"/>
      <c r="S56" s="6"/>
      <c r="T56" s="90">
        <v>2000</v>
      </c>
      <c r="U56" s="90"/>
      <c r="V56" s="11"/>
    </row>
    <row r="57" spans="1:22" hidden="1" x14ac:dyDescent="0.25">
      <c r="A57" s="129"/>
      <c r="B57" s="11" t="e">
        <f>IF(B56&lt;2000,0,B56)</f>
        <v>#DIV/0!</v>
      </c>
      <c r="C57" s="11" t="e">
        <f>IF(C56&lt;2000,0,C56)</f>
        <v>#DIV/0!</v>
      </c>
      <c r="D57" s="11" t="e">
        <f>IF(D56&lt;2000,0,D56)</f>
        <v>#DIV/0!</v>
      </c>
      <c r="E57" s="11" t="e">
        <f>IF(E56&lt;2000,0,E56)</f>
        <v>#DIV/0!</v>
      </c>
      <c r="F57" s="11" t="e">
        <f>IF(F56&lt;2000,0,F56)</f>
        <v>#DIV/0!</v>
      </c>
      <c r="P57" s="11">
        <v>50</v>
      </c>
      <c r="Q57" s="11"/>
      <c r="R57" s="11"/>
      <c r="S57" s="6"/>
      <c r="T57" s="11">
        <v>50</v>
      </c>
      <c r="U57" s="11"/>
      <c r="V57" s="11"/>
    </row>
    <row r="58" spans="1:22" hidden="1" x14ac:dyDescent="0.25">
      <c r="A58" s="129"/>
      <c r="B58" s="11" t="e">
        <f>-((B57/4000)-1.5)*25</f>
        <v>#DIV/0!</v>
      </c>
      <c r="C58" s="11" t="e">
        <f>-((C57/4000)-1.5)*25</f>
        <v>#DIV/0!</v>
      </c>
      <c r="D58" s="11" t="e">
        <f>-((D57/4000)-1.5)*25</f>
        <v>#DIV/0!</v>
      </c>
      <c r="E58" s="11" t="e">
        <f>-((E57/4000)-1.5)*25</f>
        <v>#DIV/0!</v>
      </c>
      <c r="F58" s="11" t="e">
        <f>-((F57/4000)-1.5)*25</f>
        <v>#DIV/0!</v>
      </c>
      <c r="P58" s="90">
        <f>+P56*P57</f>
        <v>300000</v>
      </c>
      <c r="Q58" s="90"/>
      <c r="R58" s="90"/>
      <c r="S58" s="6"/>
      <c r="T58" s="90">
        <f>+T56*T57</f>
        <v>100000</v>
      </c>
      <c r="U58" s="90"/>
      <c r="V58" s="90"/>
    </row>
    <row r="59" spans="1:22" hidden="1" x14ac:dyDescent="0.25">
      <c r="A59" s="129"/>
      <c r="B59" s="11" t="e">
        <f>+B58</f>
        <v>#DIV/0!</v>
      </c>
      <c r="C59" s="11" t="e">
        <f>+C58</f>
        <v>#DIV/0!</v>
      </c>
      <c r="D59" s="11" t="e">
        <f>+D58</f>
        <v>#DIV/0!</v>
      </c>
      <c r="E59" s="11" t="e">
        <f>+E58</f>
        <v>#DIV/0!</v>
      </c>
      <c r="F59" s="11" t="e">
        <f>+F58</f>
        <v>#DIV/0!</v>
      </c>
      <c r="P59" s="11"/>
      <c r="Q59" s="11"/>
      <c r="R59" s="11"/>
      <c r="S59" s="6"/>
      <c r="T59" s="11"/>
      <c r="U59" s="11"/>
      <c r="V59" s="11"/>
    </row>
    <row r="60" spans="1:22" hidden="1" x14ac:dyDescent="0.25">
      <c r="A60" s="129"/>
      <c r="B60" s="11" t="e">
        <f>IF(B59&lt;0,0,B59)</f>
        <v>#DIV/0!</v>
      </c>
      <c r="C60" s="11" t="e">
        <f>IF(C59&lt;0,0,C59)</f>
        <v>#DIV/0!</v>
      </c>
      <c r="D60" s="11" t="e">
        <f>IF(D59&lt;0,0,D59)</f>
        <v>#DIV/0!</v>
      </c>
      <c r="E60" s="11" t="e">
        <f>IF(E59&lt;0,0,E59)</f>
        <v>#DIV/0!</v>
      </c>
      <c r="F60" s="11" t="e">
        <f>IF(F59&lt;0,0,F59)</f>
        <v>#DIV/0!</v>
      </c>
      <c r="P60" s="11"/>
      <c r="Q60" s="11"/>
      <c r="R60" s="11"/>
      <c r="S60" s="6"/>
      <c r="T60" s="11"/>
      <c r="U60" s="11"/>
      <c r="V60" s="11"/>
    </row>
    <row r="61" spans="1:22" hidden="1" x14ac:dyDescent="0.25">
      <c r="A61" s="130"/>
      <c r="B61" s="11" t="e">
        <f>IF(B60&gt;25,25,B60)</f>
        <v>#DIV/0!</v>
      </c>
      <c r="C61" s="11" t="e">
        <f>IF(C60&gt;25,25,C60)</f>
        <v>#DIV/0!</v>
      </c>
      <c r="D61" s="11" t="e">
        <f>IF(D60&gt;25,25,D60)</f>
        <v>#DIV/0!</v>
      </c>
      <c r="E61" s="11" t="e">
        <f>IF(E60&gt;25,25,E60)</f>
        <v>#DIV/0!</v>
      </c>
      <c r="F61" s="11" t="e">
        <f>IF(F60&gt;25,25,F60)</f>
        <v>#DIV/0!</v>
      </c>
      <c r="P61" s="11">
        <f>+P58/P57</f>
        <v>6000</v>
      </c>
      <c r="Q61" s="11"/>
      <c r="R61" s="11"/>
      <c r="S61" s="6"/>
      <c r="T61" s="11">
        <f>+T58/T57</f>
        <v>2000</v>
      </c>
      <c r="U61" s="11"/>
      <c r="V61" s="11"/>
    </row>
    <row r="62" spans="1:22" hidden="1" x14ac:dyDescent="0.25">
      <c r="A62" s="6"/>
      <c r="B62" s="6"/>
      <c r="C62" s="6"/>
      <c r="D62" s="6"/>
      <c r="E62" s="6"/>
      <c r="F62" s="6"/>
      <c r="P62" s="6"/>
      <c r="Q62" s="6"/>
      <c r="R62" s="6"/>
      <c r="S62" s="6"/>
      <c r="T62" s="6"/>
      <c r="U62" s="6"/>
    </row>
    <row r="63" spans="1:22" hidden="1" x14ac:dyDescent="0.25">
      <c r="A63" s="128" t="s">
        <v>73</v>
      </c>
      <c r="B63" s="11" t="e">
        <f>IF(B41&gt;1500,1500,B41)</f>
        <v>#DIV/0!</v>
      </c>
      <c r="C63" s="11" t="e">
        <f>IF(C41&gt;1500,1500,C41)</f>
        <v>#DIV/0!</v>
      </c>
      <c r="D63" s="11" t="e">
        <f>IF(D41&gt;1500,1500,D41)</f>
        <v>#DIV/0!</v>
      </c>
      <c r="E63" s="11" t="e">
        <f>IF(E41&gt;1500,1500,E41)</f>
        <v>#DIV/0!</v>
      </c>
      <c r="F63" s="11" t="e">
        <f>IF(F41&gt;1500,1500,F41)</f>
        <v>#DIV/0!</v>
      </c>
      <c r="P63" s="6"/>
      <c r="Q63" s="6"/>
      <c r="R63" s="6"/>
      <c r="S63" s="6"/>
      <c r="T63" s="6"/>
      <c r="U63" s="6"/>
    </row>
    <row r="64" spans="1:22" hidden="1" x14ac:dyDescent="0.25">
      <c r="A64" s="129"/>
      <c r="B64" s="11" t="e">
        <f>IF(B63&lt;500,0,B63)</f>
        <v>#DIV/0!</v>
      </c>
      <c r="C64" s="11" t="e">
        <f>IF(C63&lt;500,0,C63)</f>
        <v>#DIV/0!</v>
      </c>
      <c r="D64" s="11" t="e">
        <f>IF(D63&lt;500,0,D63)</f>
        <v>#DIV/0!</v>
      </c>
      <c r="E64" s="11" t="e">
        <f>IF(E63&lt;500,0,E63)</f>
        <v>#DIV/0!</v>
      </c>
      <c r="F64" s="11" t="e">
        <f>IF(F63&lt;500,0,F63)</f>
        <v>#DIV/0!</v>
      </c>
      <c r="P64" s="6"/>
      <c r="Q64" s="6"/>
      <c r="R64" s="6"/>
      <c r="S64" s="6"/>
      <c r="T64" s="6"/>
      <c r="U64" s="6"/>
    </row>
    <row r="65" spans="1:22" hidden="1" x14ac:dyDescent="0.25">
      <c r="A65" s="129"/>
      <c r="B65" s="11" t="e">
        <f>-((B64/1000)-1.5)*25</f>
        <v>#DIV/0!</v>
      </c>
      <c r="C65" s="11" t="e">
        <f>-((C64/1000)-1.5)*25</f>
        <v>#DIV/0!</v>
      </c>
      <c r="D65" s="11" t="e">
        <f>-((D64/1000)-1.5)*25</f>
        <v>#DIV/0!</v>
      </c>
      <c r="E65" s="11" t="e">
        <f>-((E64/1000)-1.5)*25</f>
        <v>#DIV/0!</v>
      </c>
      <c r="F65" s="11" t="e">
        <f>-((F64/1000)-1.5)*25</f>
        <v>#DIV/0!</v>
      </c>
      <c r="P65" s="6"/>
      <c r="Q65" s="6"/>
      <c r="R65" s="6"/>
      <c r="S65" s="6"/>
      <c r="T65" s="6"/>
      <c r="U65" s="6"/>
    </row>
    <row r="66" spans="1:22" hidden="1" x14ac:dyDescent="0.25">
      <c r="A66" s="129"/>
      <c r="B66" s="11" t="e">
        <f>+B65</f>
        <v>#DIV/0!</v>
      </c>
      <c r="C66" s="11" t="e">
        <f>+C65</f>
        <v>#DIV/0!</v>
      </c>
      <c r="D66" s="11" t="e">
        <f>+D65</f>
        <v>#DIV/0!</v>
      </c>
      <c r="E66" s="11" t="e">
        <f>+E65</f>
        <v>#DIV/0!</v>
      </c>
      <c r="F66" s="11" t="e">
        <f>+F65</f>
        <v>#DIV/0!</v>
      </c>
      <c r="P66" s="6"/>
      <c r="Q66" s="6"/>
      <c r="R66" s="6"/>
      <c r="S66" s="6"/>
      <c r="T66" s="6"/>
      <c r="U66" s="6"/>
    </row>
    <row r="67" spans="1:22" hidden="1" x14ac:dyDescent="0.25">
      <c r="A67" s="129"/>
      <c r="B67" s="11" t="e">
        <f>IF(B66&lt;0,0,B66)</f>
        <v>#DIV/0!</v>
      </c>
      <c r="C67" s="11" t="e">
        <f>IF(C66&lt;0,0,C66)</f>
        <v>#DIV/0!</v>
      </c>
      <c r="D67" s="11" t="e">
        <f>IF(D66&lt;0,0,D66)</f>
        <v>#DIV/0!</v>
      </c>
      <c r="E67" s="11" t="e">
        <f>IF(E66&lt;0,0,E66)</f>
        <v>#DIV/0!</v>
      </c>
      <c r="F67" s="11" t="e">
        <f>IF(F66&lt;0,0,F66)</f>
        <v>#DIV/0!</v>
      </c>
      <c r="P67" s="6"/>
      <c r="Q67" s="6">
        <f>5/85</f>
        <v>5.8823529411764705E-2</v>
      </c>
      <c r="R67" s="6"/>
      <c r="S67" s="6"/>
      <c r="T67" s="6"/>
      <c r="U67" s="6"/>
    </row>
    <row r="68" spans="1:22" hidden="1" x14ac:dyDescent="0.25">
      <c r="A68" s="130"/>
      <c r="B68" s="11" t="e">
        <f>IF(B67&gt;25,25,B67)</f>
        <v>#DIV/0!</v>
      </c>
      <c r="C68" s="11" t="e">
        <f>IF(C67&gt;25,25,C67)</f>
        <v>#DIV/0!</v>
      </c>
      <c r="D68" s="11" t="e">
        <f>IF(D67&gt;25,25,D67)</f>
        <v>#DIV/0!</v>
      </c>
      <c r="E68" s="11" t="e">
        <f>IF(E67&gt;25,25,E67)</f>
        <v>#DIV/0!</v>
      </c>
      <c r="F68" s="11" t="e">
        <f>IF(F67&gt;25,25,F67)</f>
        <v>#DIV/0!</v>
      </c>
      <c r="P68" s="6"/>
      <c r="Q68" s="6"/>
      <c r="R68" s="6"/>
      <c r="S68" s="6"/>
      <c r="T68" s="6"/>
      <c r="U68" s="6"/>
    </row>
    <row r="69" spans="1:22" hidden="1" x14ac:dyDescent="0.25">
      <c r="A69" s="6"/>
      <c r="B69" s="6"/>
      <c r="C69" s="6"/>
      <c r="D69" s="6"/>
      <c r="E69" s="6"/>
      <c r="F69" s="6"/>
      <c r="P69" s="6"/>
      <c r="Q69" s="6"/>
      <c r="R69" s="6"/>
      <c r="S69" s="6"/>
      <c r="T69" s="6"/>
      <c r="U69" s="6"/>
    </row>
    <row r="70" spans="1:22" hidden="1" x14ac:dyDescent="0.25">
      <c r="A70" s="128" t="s">
        <v>88</v>
      </c>
      <c r="B70" s="39">
        <f>+B26+B27+B28</f>
        <v>0</v>
      </c>
      <c r="C70" s="39">
        <f>+C26+C27+C28</f>
        <v>0</v>
      </c>
      <c r="D70" s="39">
        <f>+D26+D27+D28</f>
        <v>0</v>
      </c>
      <c r="E70" s="39">
        <f>+E26+E27+E28</f>
        <v>0</v>
      </c>
      <c r="F70" s="39">
        <f>+F26+F27+F28</f>
        <v>0</v>
      </c>
      <c r="P70" s="54" t="e">
        <f>+B70/B25</f>
        <v>#DIV/0!</v>
      </c>
      <c r="Q70" s="6"/>
      <c r="R70" s="6"/>
      <c r="S70" s="6"/>
      <c r="T70" s="6"/>
      <c r="U70" s="6"/>
    </row>
    <row r="71" spans="1:22" hidden="1" x14ac:dyDescent="0.25">
      <c r="A71" s="129"/>
      <c r="B71" s="52" t="e">
        <f>IF(B70/B25&lt;=5%,0%,B70/B25)</f>
        <v>#DIV/0!</v>
      </c>
      <c r="C71" s="52" t="e">
        <f>IF(C70/C25&lt;=5%,0%,C70/C25)</f>
        <v>#DIV/0!</v>
      </c>
      <c r="D71" s="52" t="e">
        <f>IF(D70/D25&lt;=5%,0%,D70/D25)</f>
        <v>#DIV/0!</v>
      </c>
      <c r="E71" s="52" t="e">
        <f>IF(E70/E25&lt;=5%,0%,E70/E25)</f>
        <v>#DIV/0!</v>
      </c>
      <c r="F71" s="52" t="e">
        <f>IF(F70/F25&lt;=5%,0%,F70/F25)</f>
        <v>#DIV/0!</v>
      </c>
      <c r="P71" s="53" t="e">
        <f>+B70/B25</f>
        <v>#DIV/0!</v>
      </c>
      <c r="Q71" s="6"/>
      <c r="R71" s="6"/>
      <c r="S71" s="6"/>
      <c r="T71" s="6"/>
      <c r="U71" s="6"/>
    </row>
    <row r="72" spans="1:22" hidden="1" x14ac:dyDescent="0.25">
      <c r="A72" s="129"/>
      <c r="B72" s="51" t="e">
        <f>+B71</f>
        <v>#DIV/0!</v>
      </c>
      <c r="C72" s="51" t="e">
        <f>+C71</f>
        <v>#DIV/0!</v>
      </c>
      <c r="D72" s="51" t="e">
        <f>+D71</f>
        <v>#DIV/0!</v>
      </c>
      <c r="E72" s="51" t="e">
        <f>+E71</f>
        <v>#DIV/0!</v>
      </c>
      <c r="F72" s="51" t="e">
        <f>+F71</f>
        <v>#DIV/0!</v>
      </c>
      <c r="P72" s="6"/>
      <c r="Q72" s="6"/>
      <c r="R72" s="6"/>
      <c r="S72" s="6"/>
      <c r="T72" s="6"/>
      <c r="U72" s="6"/>
    </row>
    <row r="73" spans="1:22" hidden="1" x14ac:dyDescent="0.25">
      <c r="A73" s="129"/>
      <c r="B73" s="11" t="e">
        <f>20*((B72-5%)/85%)</f>
        <v>#DIV/0!</v>
      </c>
      <c r="C73" s="11" t="e">
        <f>20*((C72-5%)/85%)</f>
        <v>#DIV/0!</v>
      </c>
      <c r="D73" s="11" t="e">
        <f>20*((D72-5%)/85%)</f>
        <v>#DIV/0!</v>
      </c>
      <c r="E73" s="11" t="e">
        <f>20*((E72-5%)/85%)</f>
        <v>#DIV/0!</v>
      </c>
      <c r="F73" s="11" t="e">
        <f>20*((F72-5%)/85%)</f>
        <v>#DIV/0!</v>
      </c>
      <c r="P73" s="55" t="e">
        <f>+B73+#REF!</f>
        <v>#DIV/0!</v>
      </c>
      <c r="Q73" s="6"/>
      <c r="R73" s="6"/>
      <c r="S73" s="6"/>
      <c r="T73" s="6"/>
      <c r="U73" s="6"/>
    </row>
    <row r="74" spans="1:22" hidden="1" x14ac:dyDescent="0.25">
      <c r="A74" s="129"/>
      <c r="B74" s="11"/>
      <c r="C74" s="11"/>
      <c r="D74" s="11"/>
      <c r="E74" s="11"/>
      <c r="F74" s="11"/>
      <c r="P74" s="6"/>
      <c r="Q74" s="6"/>
      <c r="R74" s="6"/>
      <c r="S74" s="6"/>
      <c r="T74" s="6"/>
      <c r="U74" s="6"/>
    </row>
    <row r="75" spans="1:22" hidden="1" x14ac:dyDescent="0.25">
      <c r="A75" s="130"/>
      <c r="B75" s="11" t="e">
        <f>IF(B73&gt;20,20,B73)</f>
        <v>#DIV/0!</v>
      </c>
      <c r="C75" s="11" t="e">
        <f>IF(C73&gt;20,20,C73)</f>
        <v>#DIV/0!</v>
      </c>
      <c r="D75" s="11" t="e">
        <f>IF(D73&gt;20,20,D73)</f>
        <v>#DIV/0!</v>
      </c>
      <c r="E75" s="11" t="e">
        <f>IF(E73&gt;20,20,E73)</f>
        <v>#DIV/0!</v>
      </c>
      <c r="F75" s="11" t="e">
        <f>IF(F73&gt;20,20,F73)</f>
        <v>#DIV/0!</v>
      </c>
      <c r="P75" s="6"/>
      <c r="Q75" s="6"/>
      <c r="R75" s="6"/>
      <c r="S75" s="6"/>
      <c r="T75" s="6"/>
      <c r="U75" s="6"/>
    </row>
    <row r="76" spans="1:22" hidden="1" x14ac:dyDescent="0.25">
      <c r="A76" s="6"/>
      <c r="B76" s="6"/>
      <c r="C76" s="6"/>
      <c r="D76" s="6"/>
      <c r="E76" s="6"/>
      <c r="F76" s="6"/>
      <c r="P76" s="127" t="s">
        <v>104</v>
      </c>
      <c r="Q76" s="127"/>
      <c r="R76" s="127"/>
      <c r="S76" s="6"/>
      <c r="T76" s="127" t="s">
        <v>105</v>
      </c>
      <c r="U76" s="127"/>
      <c r="V76" s="127"/>
    </row>
    <row r="77" spans="1:22" hidden="1" x14ac:dyDescent="0.25">
      <c r="A77" s="131" t="s">
        <v>45</v>
      </c>
      <c r="B77" s="66">
        <f>+B5</f>
        <v>0</v>
      </c>
      <c r="C77" s="67">
        <f>+C5</f>
        <v>0</v>
      </c>
      <c r="D77" s="67">
        <f>+D5</f>
        <v>0</v>
      </c>
      <c r="E77" s="67">
        <f>+E5</f>
        <v>0</v>
      </c>
      <c r="F77" s="67">
        <f>+F5</f>
        <v>0</v>
      </c>
      <c r="P77" s="11"/>
      <c r="Q77" s="11"/>
      <c r="R77" s="11"/>
      <c r="S77" s="6"/>
      <c r="T77" s="11"/>
      <c r="U77" s="11"/>
      <c r="V77" s="7"/>
    </row>
    <row r="78" spans="1:22" hidden="1" x14ac:dyDescent="0.25">
      <c r="A78" s="132"/>
      <c r="B78" s="67" t="e">
        <f>+#REF!</f>
        <v>#REF!</v>
      </c>
      <c r="C78" s="67" t="e">
        <f>+#REF!</f>
        <v>#REF!</v>
      </c>
      <c r="D78" s="67" t="e">
        <f>+#REF!</f>
        <v>#REF!</v>
      </c>
      <c r="E78" s="67" t="e">
        <f>+#REF!</f>
        <v>#REF!</v>
      </c>
      <c r="F78" s="67" t="e">
        <f>+#REF!</f>
        <v>#REF!</v>
      </c>
      <c r="P78" s="90">
        <v>2000</v>
      </c>
      <c r="Q78" s="90"/>
      <c r="R78" s="11"/>
      <c r="S78" s="6"/>
      <c r="T78" s="90">
        <v>500</v>
      </c>
      <c r="U78" s="90"/>
      <c r="V78" s="11"/>
    </row>
    <row r="79" spans="1:22" hidden="1" x14ac:dyDescent="0.25">
      <c r="A79" s="132"/>
      <c r="B79" s="67" t="e">
        <f>+#REF!</f>
        <v>#REF!</v>
      </c>
      <c r="C79" s="67" t="e">
        <f>+#REF!</f>
        <v>#REF!</v>
      </c>
      <c r="D79" s="67" t="e">
        <f>+#REF!</f>
        <v>#REF!</v>
      </c>
      <c r="E79" s="67" t="e">
        <f>+#REF!</f>
        <v>#REF!</v>
      </c>
      <c r="F79" s="67" t="e">
        <f>+#REF!</f>
        <v>#REF!</v>
      </c>
      <c r="P79" s="11">
        <v>50</v>
      </c>
      <c r="Q79" s="11"/>
      <c r="R79" s="11"/>
      <c r="S79" s="6"/>
      <c r="T79" s="11">
        <v>50</v>
      </c>
      <c r="U79" s="11"/>
      <c r="V79" s="11"/>
    </row>
    <row r="80" spans="1:22" hidden="1" x14ac:dyDescent="0.25">
      <c r="A80" s="132"/>
      <c r="B80" s="68">
        <f>+B25-B26-B27-B28</f>
        <v>0</v>
      </c>
      <c r="C80" s="68">
        <f>+C25-C26-C27-C28</f>
        <v>0</v>
      </c>
      <c r="D80" s="68">
        <f>+D25-D26-D27-D28</f>
        <v>0</v>
      </c>
      <c r="E80" s="68">
        <f>+E25-E26-E27-E28</f>
        <v>0</v>
      </c>
      <c r="F80" s="68">
        <f>+F25-F26-F27-F28</f>
        <v>0</v>
      </c>
      <c r="P80" s="90">
        <f>+P78*P79</f>
        <v>100000</v>
      </c>
      <c r="Q80" s="90"/>
      <c r="R80" s="90"/>
      <c r="S80" s="6"/>
      <c r="T80" s="90">
        <f>+T78*T79</f>
        <v>25000</v>
      </c>
      <c r="U80" s="90"/>
      <c r="V80" s="90"/>
    </row>
    <row r="81" spans="1:22" hidden="1" x14ac:dyDescent="0.25">
      <c r="A81" s="132"/>
      <c r="B81" s="67">
        <f>IF(B80=0,0,+((B77-B78)*B79)/B80)</f>
        <v>0</v>
      </c>
      <c r="C81" s="67">
        <f>IF(C80=0,0,+((C77-C78)*C79)/C80)</f>
        <v>0</v>
      </c>
      <c r="D81" s="67">
        <f>IF(D80=0,0,+((D77-D78)*D79)/D80)</f>
        <v>0</v>
      </c>
      <c r="E81" s="67">
        <f>IF(E80=0,0,+((E77-E78)*E79)/E80)</f>
        <v>0</v>
      </c>
      <c r="F81" s="67">
        <f>IF(F80=0,0,+((F77-F78)*F79)/F80)</f>
        <v>0</v>
      </c>
      <c r="P81" s="11">
        <v>1350</v>
      </c>
      <c r="Q81" s="11"/>
      <c r="R81" s="11"/>
      <c r="S81" s="6"/>
      <c r="T81" s="11">
        <v>1350</v>
      </c>
      <c r="U81" s="11"/>
      <c r="V81" s="11"/>
    </row>
    <row r="82" spans="1:22" hidden="1" x14ac:dyDescent="0.25">
      <c r="A82" s="132"/>
      <c r="B82" s="67">
        <f>10*((B81-0.1)/0.9)</f>
        <v>-1.1111111111111112</v>
      </c>
      <c r="C82" s="67">
        <f>10*((C81-0.1)/0.9)</f>
        <v>-1.1111111111111112</v>
      </c>
      <c r="D82" s="67">
        <f>10*((D81-0.1)/0.9)</f>
        <v>-1.1111111111111112</v>
      </c>
      <c r="E82" s="67">
        <f>10*((E81-0.1)/0.9)</f>
        <v>-1.1111111111111112</v>
      </c>
      <c r="F82" s="67">
        <f>10*((F81-0.1)/0.9)</f>
        <v>-1.1111111111111112</v>
      </c>
      <c r="P82" s="11">
        <f>+P79*P81</f>
        <v>67500</v>
      </c>
      <c r="Q82" s="11"/>
      <c r="R82" s="11"/>
      <c r="S82" s="6"/>
      <c r="T82" s="11">
        <f>+T79*T81</f>
        <v>67500</v>
      </c>
      <c r="U82" s="11"/>
      <c r="V82" s="11"/>
    </row>
    <row r="83" spans="1:22" hidden="1" x14ac:dyDescent="0.25">
      <c r="A83" s="133"/>
      <c r="B83" s="67">
        <f>IF(B82&gt;10,10,B82)</f>
        <v>-1.1111111111111112</v>
      </c>
      <c r="C83" s="67">
        <f>IF(C82&gt;10,10,C82)</f>
        <v>-1.1111111111111112</v>
      </c>
      <c r="D83" s="67">
        <f>IF(D82&gt;10,10,D82)</f>
        <v>-1.1111111111111112</v>
      </c>
      <c r="E83" s="67">
        <f>IF(E82&gt;10,10,E82)</f>
        <v>-1.1111111111111112</v>
      </c>
      <c r="F83" s="67">
        <f>IF(F82&gt;10,10,F82)</f>
        <v>-1.1111111111111112</v>
      </c>
      <c r="P83" s="11">
        <f>+P80/P79</f>
        <v>2000</v>
      </c>
      <c r="Q83" s="11"/>
      <c r="R83" s="11"/>
      <c r="S83" s="6"/>
      <c r="T83" s="11">
        <f>+T80/T79</f>
        <v>500</v>
      </c>
      <c r="U83" s="11"/>
      <c r="V83" s="11"/>
    </row>
    <row r="84" spans="1:22" hidden="1" x14ac:dyDescent="0.25">
      <c r="A84" s="6"/>
      <c r="B84" s="6"/>
      <c r="C84" s="6"/>
      <c r="D84" s="6"/>
      <c r="E84" s="6"/>
      <c r="F84" s="6"/>
      <c r="P84" s="6"/>
      <c r="Q84" s="6"/>
      <c r="R84" s="6"/>
      <c r="S84" s="6"/>
      <c r="T84" s="6"/>
      <c r="U84" s="6"/>
    </row>
    <row r="85" spans="1:22" hidden="1" x14ac:dyDescent="0.25">
      <c r="A85" s="6"/>
      <c r="B85" s="32">
        <v>0</v>
      </c>
      <c r="C85" s="32">
        <v>0</v>
      </c>
      <c r="D85" s="32">
        <v>0</v>
      </c>
      <c r="E85" s="32">
        <v>0</v>
      </c>
      <c r="F85" s="32">
        <v>0</v>
      </c>
      <c r="P85" s="6"/>
      <c r="Q85" s="6"/>
      <c r="R85" s="6"/>
      <c r="S85" s="6"/>
      <c r="T85" s="6"/>
      <c r="U85" s="6"/>
    </row>
    <row r="86" spans="1:22" hidden="1" x14ac:dyDescent="0.25">
      <c r="A86" s="6"/>
      <c r="B86" s="6"/>
      <c r="C86" s="6"/>
      <c r="D86" s="6"/>
      <c r="E86" s="6"/>
      <c r="F86" s="6"/>
      <c r="P86" s="6"/>
      <c r="Q86" s="6"/>
      <c r="R86" s="6"/>
      <c r="S86" s="6"/>
      <c r="T86" s="6"/>
      <c r="U86" s="6"/>
    </row>
    <row r="87" spans="1:22" hidden="1" x14ac:dyDescent="0.25">
      <c r="A87" s="40" t="s">
        <v>44</v>
      </c>
      <c r="B87" s="41"/>
      <c r="C87" s="41"/>
      <c r="D87" s="41"/>
      <c r="E87" s="41"/>
      <c r="F87" s="41"/>
      <c r="P87" s="6"/>
      <c r="Q87" s="6"/>
      <c r="R87" s="6"/>
      <c r="S87" s="6"/>
      <c r="T87" s="6"/>
      <c r="U87" s="6"/>
    </row>
    <row r="88" spans="1:22" hidden="1" x14ac:dyDescent="0.25">
      <c r="A88" s="11" t="s">
        <v>46</v>
      </c>
      <c r="B88" s="11">
        <f>IF(B7="Nessun progetto",0,0)</f>
        <v>0</v>
      </c>
      <c r="C88" s="11">
        <f>IF(C7="Nessun progetto",0,0)</f>
        <v>0</v>
      </c>
      <c r="D88" s="11">
        <f>IF(D7="Nessun progetto",0,0)</f>
        <v>0</v>
      </c>
      <c r="E88" s="11">
        <f>IF(E7="Nessun progetto",0,0)</f>
        <v>0</v>
      </c>
      <c r="F88" s="11">
        <f>IF(F7="Nessun progetto",0,0)</f>
        <v>0</v>
      </c>
      <c r="P88" s="6"/>
      <c r="Q88" s="6"/>
      <c r="R88" s="6"/>
      <c r="S88" s="6"/>
      <c r="T88" s="6"/>
      <c r="U88" s="6"/>
    </row>
    <row r="89" spans="1:22" hidden="1" x14ac:dyDescent="0.25">
      <c r="A89" s="11" t="s">
        <v>47</v>
      </c>
      <c r="B89" s="11">
        <f>IF(B7="PFTE",10,0)</f>
        <v>0</v>
      </c>
      <c r="C89" s="11">
        <f>IF(C7="PFTE",10,0)</f>
        <v>0</v>
      </c>
      <c r="D89" s="11">
        <f>IF(D7="PFTE",10,0)</f>
        <v>0</v>
      </c>
      <c r="E89" s="11">
        <f>IF(E7="PFTE",10,0)</f>
        <v>0</v>
      </c>
      <c r="F89" s="11">
        <f>IF(F7="PFTE",10,0)</f>
        <v>0</v>
      </c>
      <c r="P89" s="6"/>
      <c r="Q89" s="6"/>
      <c r="R89" s="6"/>
      <c r="S89" s="6"/>
      <c r="T89" s="6"/>
      <c r="U89" s="6"/>
    </row>
    <row r="90" spans="1:22" hidden="1" x14ac:dyDescent="0.25">
      <c r="A90" s="11" t="s">
        <v>48</v>
      </c>
      <c r="B90" s="11">
        <f>IF(B7="Progetto Esecutivo",22,0)</f>
        <v>0</v>
      </c>
      <c r="C90" s="11">
        <f>IF(C7="Progetto Esecutivo",22,0)</f>
        <v>0</v>
      </c>
      <c r="D90" s="11">
        <f>IF(D7="Progetto Esecutivo",22,0)</f>
        <v>0</v>
      </c>
      <c r="E90" s="11">
        <f>IF(E7="Progetto Esecutivo",22,0)</f>
        <v>0</v>
      </c>
      <c r="F90" s="11">
        <f>IF(F7="Progetto Esecutivo",22,0)</f>
        <v>0</v>
      </c>
      <c r="P90" s="6"/>
      <c r="Q90" s="6"/>
      <c r="R90" s="6"/>
      <c r="S90" s="6"/>
      <c r="T90" s="6"/>
      <c r="U90" s="6"/>
    </row>
    <row r="91" spans="1:22" hidden="1" x14ac:dyDescent="0.25">
      <c r="A91" s="20" t="s">
        <v>49</v>
      </c>
      <c r="B91" s="11">
        <f>SUM(B88:B90)</f>
        <v>0</v>
      </c>
      <c r="C91" s="11">
        <f t="shared" ref="C91:F91" si="8">SUM(C88:C90)</f>
        <v>0</v>
      </c>
      <c r="D91" s="11">
        <f t="shared" si="8"/>
        <v>0</v>
      </c>
      <c r="E91" s="11">
        <f t="shared" si="8"/>
        <v>0</v>
      </c>
      <c r="F91" s="11">
        <f t="shared" si="8"/>
        <v>0</v>
      </c>
      <c r="P91" s="6"/>
      <c r="Q91" s="6"/>
      <c r="R91" s="6"/>
      <c r="S91" s="6"/>
      <c r="T91" s="6"/>
      <c r="U91" s="6"/>
    </row>
    <row r="92" spans="1:22" hidden="1" x14ac:dyDescent="0.25">
      <c r="A92" s="6"/>
      <c r="B92" s="6"/>
      <c r="C92" s="6"/>
      <c r="D92" s="6"/>
      <c r="E92" s="6"/>
      <c r="F92" s="6"/>
      <c r="P92" s="6"/>
      <c r="Q92" s="6"/>
      <c r="R92" s="6"/>
      <c r="S92" s="6"/>
      <c r="T92" s="6"/>
      <c r="U92" s="6"/>
    </row>
    <row r="93" spans="1:22" hidden="1" x14ac:dyDescent="0.25">
      <c r="A93" s="6"/>
      <c r="B93" s="11">
        <v>0</v>
      </c>
      <c r="C93" s="11">
        <v>0</v>
      </c>
      <c r="D93" s="11">
        <v>0</v>
      </c>
      <c r="E93" s="11">
        <v>0</v>
      </c>
      <c r="F93" s="11">
        <v>0</v>
      </c>
      <c r="P93" s="6"/>
      <c r="Q93" s="6"/>
      <c r="R93" s="6"/>
      <c r="S93" s="6"/>
      <c r="T93" s="6"/>
      <c r="U93" s="6"/>
    </row>
    <row r="94" spans="1:22" hidden="1" x14ac:dyDescent="0.25">
      <c r="B94"/>
      <c r="P94" s="6"/>
      <c r="Q94" s="6"/>
      <c r="R94" s="6"/>
      <c r="S94" s="6"/>
      <c r="T94" s="6"/>
      <c r="U94" s="6"/>
    </row>
    <row r="95" spans="1:22" hidden="1" x14ac:dyDescent="0.25">
      <c r="A95" s="1"/>
      <c r="B95" s="42"/>
      <c r="C95" s="42"/>
      <c r="D95" s="42"/>
      <c r="E95" s="39">
        <f>SUM(B8:F8)</f>
        <v>0</v>
      </c>
      <c r="F95" s="42"/>
      <c r="P95" s="6"/>
      <c r="Q95" s="6"/>
      <c r="R95" s="6"/>
      <c r="S95" s="6"/>
      <c r="T95" s="6"/>
      <c r="U95" s="6"/>
    </row>
    <row r="96" spans="1:22" ht="15.75" hidden="1" x14ac:dyDescent="0.25">
      <c r="A96" s="1"/>
      <c r="B96" s="32" t="s">
        <v>50</v>
      </c>
      <c r="C96" s="32" t="s">
        <v>51</v>
      </c>
      <c r="D96" s="43"/>
      <c r="E96" s="39" t="e">
        <f>SUM(#REF!)</f>
        <v>#REF!</v>
      </c>
      <c r="F96" s="43"/>
      <c r="P96" s="6"/>
      <c r="Q96" s="6"/>
      <c r="R96" s="6"/>
      <c r="S96" s="6"/>
      <c r="T96" s="6"/>
      <c r="U96" s="6"/>
    </row>
    <row r="97" spans="1:21" ht="15.75" hidden="1" x14ac:dyDescent="0.25">
      <c r="A97" s="1"/>
      <c r="B97" s="11"/>
      <c r="C97" s="11"/>
      <c r="D97" s="43"/>
      <c r="E97" s="39">
        <f>SUM(B10:F10)</f>
        <v>0</v>
      </c>
      <c r="F97" s="43"/>
      <c r="P97" s="6"/>
      <c r="Q97" s="6"/>
      <c r="R97" s="6"/>
      <c r="S97" s="6"/>
      <c r="T97" s="6"/>
      <c r="U97" s="6"/>
    </row>
    <row r="98" spans="1:21" ht="15.75" hidden="1" x14ac:dyDescent="0.25">
      <c r="A98" s="1"/>
      <c r="B98" s="44">
        <f>SUM(B39:F39)</f>
        <v>0</v>
      </c>
      <c r="C98" s="11" t="e">
        <f>+B98/#REF!</f>
        <v>#REF!</v>
      </c>
      <c r="D98" s="43"/>
      <c r="E98" s="39">
        <f>SUM(B11:F11)</f>
        <v>0</v>
      </c>
      <c r="F98" s="43"/>
      <c r="P98" s="6"/>
      <c r="Q98" s="6"/>
      <c r="R98" s="6"/>
      <c r="S98" s="6"/>
      <c r="T98" s="6"/>
      <c r="U98" s="6"/>
    </row>
    <row r="99" spans="1:21" ht="15.75" hidden="1" x14ac:dyDescent="0.25">
      <c r="A99" s="1"/>
      <c r="B99" s="43"/>
      <c r="C99" s="43"/>
      <c r="D99" s="43"/>
      <c r="E99" s="39">
        <f>SUM(B23:F23)</f>
        <v>0</v>
      </c>
      <c r="F99" s="43"/>
      <c r="P99" s="6"/>
      <c r="Q99" s="6"/>
      <c r="R99" s="6"/>
      <c r="S99" s="6"/>
      <c r="T99" s="6"/>
      <c r="U99" s="6"/>
    </row>
    <row r="100" spans="1:21" ht="15.75" hidden="1" x14ac:dyDescent="0.25">
      <c r="A100" s="1"/>
      <c r="B100" s="43"/>
      <c r="C100" s="43"/>
      <c r="D100" s="43"/>
      <c r="E100" s="39" t="e">
        <f>SUM(#REF!)</f>
        <v>#REF!</v>
      </c>
      <c r="F100" s="43"/>
      <c r="P100" s="6"/>
      <c r="Q100" s="6"/>
      <c r="R100" s="6"/>
      <c r="S100" s="6"/>
      <c r="T100" s="6"/>
      <c r="U100" s="6"/>
    </row>
    <row r="101" spans="1:21" ht="15.75" hidden="1" x14ac:dyDescent="0.25">
      <c r="A101" s="1"/>
      <c r="B101" s="43"/>
      <c r="C101" s="43"/>
      <c r="D101" s="43"/>
      <c r="E101" s="39" t="e">
        <f>SUM(#REF!)</f>
        <v>#REF!</v>
      </c>
      <c r="F101" s="43"/>
      <c r="P101" s="6"/>
      <c r="Q101" s="6"/>
      <c r="R101" s="6"/>
      <c r="S101" s="6"/>
      <c r="T101" s="6"/>
      <c r="U101" s="6"/>
    </row>
    <row r="102" spans="1:21" ht="15.75" hidden="1" x14ac:dyDescent="0.25">
      <c r="A102" s="1"/>
      <c r="B102" s="43"/>
      <c r="C102" s="43"/>
      <c r="D102" s="43"/>
      <c r="E102" s="39">
        <f>SUM(B24:F24)</f>
        <v>0</v>
      </c>
      <c r="F102" s="43"/>
      <c r="P102" s="6"/>
      <c r="Q102" s="6"/>
      <c r="R102" s="6"/>
      <c r="S102" s="6"/>
      <c r="T102" s="6"/>
      <c r="U102" s="6"/>
    </row>
    <row r="103" spans="1:21" ht="15.75" hidden="1" x14ac:dyDescent="0.25">
      <c r="A103" s="1"/>
      <c r="B103" s="43"/>
      <c r="C103" s="43"/>
      <c r="D103" s="43"/>
      <c r="E103" s="39" t="e">
        <f>SUM(#REF!)</f>
        <v>#REF!</v>
      </c>
      <c r="F103" s="43"/>
      <c r="P103" s="6"/>
      <c r="Q103" s="6"/>
      <c r="R103" s="6"/>
      <c r="S103" s="6"/>
      <c r="T103" s="6"/>
      <c r="U103" s="6"/>
    </row>
    <row r="104" spans="1:21" ht="15.75" hidden="1" x14ac:dyDescent="0.25">
      <c r="A104" s="1"/>
      <c r="B104" s="43"/>
      <c r="C104" s="43"/>
      <c r="D104" s="43"/>
      <c r="E104" s="39">
        <f>SUM(B25:F25)</f>
        <v>0</v>
      </c>
      <c r="F104" s="43"/>
      <c r="P104" s="6"/>
      <c r="Q104" s="6"/>
      <c r="R104" s="6"/>
      <c r="S104" s="6"/>
      <c r="T104" s="6"/>
      <c r="U104" s="6"/>
    </row>
    <row r="105" spans="1:21" ht="15.75" hidden="1" x14ac:dyDescent="0.25">
      <c r="A105" s="1"/>
      <c r="B105" s="43"/>
      <c r="C105" s="43"/>
      <c r="D105" s="43"/>
      <c r="E105" s="39">
        <f>SUM(B26:F26)</f>
        <v>0</v>
      </c>
      <c r="F105" s="43"/>
      <c r="P105" s="6"/>
      <c r="Q105" s="6"/>
      <c r="R105" s="6"/>
      <c r="S105" s="6"/>
      <c r="T105" s="6"/>
      <c r="U105" s="6"/>
    </row>
    <row r="106" spans="1:21" ht="15.75" hidden="1" x14ac:dyDescent="0.25">
      <c r="A106" s="1"/>
      <c r="B106" s="43"/>
      <c r="C106" s="43"/>
      <c r="D106" s="43"/>
      <c r="E106" s="39">
        <f>SUM(B27:F27)</f>
        <v>0</v>
      </c>
      <c r="F106" s="43"/>
      <c r="P106" s="6"/>
      <c r="Q106" s="6"/>
      <c r="R106" s="6"/>
      <c r="S106" s="6"/>
      <c r="T106" s="6"/>
      <c r="U106" s="6"/>
    </row>
    <row r="107" spans="1:21" ht="15.75" hidden="1" x14ac:dyDescent="0.25">
      <c r="A107" s="1"/>
      <c r="B107" s="43"/>
      <c r="C107" s="43"/>
      <c r="D107" s="43"/>
      <c r="E107" s="39">
        <f>SUM(B28:F28)</f>
        <v>0</v>
      </c>
      <c r="F107" s="43"/>
      <c r="P107" s="6"/>
      <c r="Q107" s="6"/>
      <c r="R107" s="6"/>
      <c r="S107" s="6"/>
      <c r="T107" s="6"/>
      <c r="U107" s="6"/>
    </row>
    <row r="108" spans="1:21" hidden="1" x14ac:dyDescent="0.25">
      <c r="A108" s="1"/>
      <c r="B108"/>
      <c r="P108" s="6"/>
      <c r="Q108" s="6"/>
      <c r="R108" s="6"/>
      <c r="S108" s="6"/>
      <c r="T108" s="6"/>
      <c r="U108" s="6"/>
    </row>
    <row r="109" spans="1:21" hidden="1" x14ac:dyDescent="0.25">
      <c r="B109"/>
      <c r="P109" s="6"/>
      <c r="Q109" s="6"/>
      <c r="R109" s="6"/>
      <c r="S109" s="6"/>
      <c r="T109" s="6"/>
      <c r="U109" s="6"/>
    </row>
    <row r="110" spans="1:21" hidden="1" x14ac:dyDescent="0.25">
      <c r="B110"/>
      <c r="P110" s="6"/>
      <c r="Q110" s="6"/>
      <c r="R110" s="6"/>
      <c r="S110" s="6"/>
      <c r="T110" s="6"/>
      <c r="U110" s="6"/>
    </row>
    <row r="111" spans="1:21" hidden="1" x14ac:dyDescent="0.25">
      <c r="A111" s="2" t="s">
        <v>13</v>
      </c>
      <c r="B111"/>
      <c r="P111" s="6"/>
      <c r="Q111" s="6"/>
      <c r="R111" s="6"/>
      <c r="S111" s="6"/>
      <c r="T111" s="6"/>
      <c r="U111" s="6"/>
    </row>
    <row r="112" spans="1:21" hidden="1" x14ac:dyDescent="0.25">
      <c r="A112" s="2" t="s">
        <v>20</v>
      </c>
      <c r="B112"/>
      <c r="P112" s="6"/>
      <c r="Q112" s="6"/>
      <c r="R112" s="6"/>
      <c r="S112" s="6"/>
      <c r="T112" s="6"/>
      <c r="U112" s="6"/>
    </row>
    <row r="113" spans="2:21" hidden="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56"/>
      <c r="O113" s="6"/>
      <c r="P113" s="6"/>
      <c r="Q113" s="6"/>
      <c r="R113" s="6"/>
      <c r="S113" s="6"/>
      <c r="T113" s="6"/>
      <c r="U113" s="6"/>
    </row>
    <row r="114" spans="2:21" hidden="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56"/>
      <c r="O114" s="6"/>
      <c r="P114" s="6"/>
    </row>
    <row r="115" spans="2:21" hidden="1" x14ac:dyDescent="0.25">
      <c r="B115" s="6">
        <v>50</v>
      </c>
      <c r="C115" s="6">
        <v>3500</v>
      </c>
      <c r="D115" s="6">
        <f>+B115*C115</f>
        <v>175000</v>
      </c>
      <c r="E115" s="6">
        <f>+D115*0.3</f>
        <v>52500</v>
      </c>
      <c r="F115" s="6">
        <f>+D115*0.3</f>
        <v>52500</v>
      </c>
      <c r="G115" s="6"/>
      <c r="H115" s="6"/>
      <c r="I115" s="6"/>
      <c r="J115" s="6"/>
      <c r="K115" s="6"/>
      <c r="L115" s="6"/>
      <c r="M115" s="6"/>
      <c r="N115" s="56"/>
      <c r="O115" s="6">
        <f>+D115+E115+F115</f>
        <v>280000</v>
      </c>
      <c r="P115" s="6"/>
    </row>
    <row r="116" spans="2:21" hidden="1" x14ac:dyDescent="0.25">
      <c r="B116" s="6">
        <v>100</v>
      </c>
      <c r="C116" s="6">
        <v>1500</v>
      </c>
      <c r="D116" s="6">
        <f>+B116*C116</f>
        <v>150000</v>
      </c>
      <c r="E116" s="6">
        <f>+D116*0.3</f>
        <v>45000</v>
      </c>
      <c r="F116" s="6">
        <f>+D116*0.3</f>
        <v>45000</v>
      </c>
      <c r="G116" s="6"/>
      <c r="H116" s="6"/>
      <c r="I116" s="6"/>
      <c r="J116" s="6"/>
      <c r="K116" s="6"/>
      <c r="L116" s="6"/>
      <c r="M116" s="6"/>
      <c r="N116" s="56"/>
      <c r="O116" s="6">
        <f>+D116+E116+F116</f>
        <v>240000</v>
      </c>
      <c r="P116" s="6"/>
    </row>
    <row r="117" spans="2:21" hidden="1" x14ac:dyDescent="0.25">
      <c r="B117" s="6"/>
      <c r="C117" s="6"/>
      <c r="D117" s="6"/>
      <c r="E117" s="6"/>
      <c r="F117" s="6"/>
      <c r="G117" s="6" t="e">
        <f>+#REF!*0.1</f>
        <v>#REF!</v>
      </c>
      <c r="H117" s="6"/>
      <c r="I117" s="6"/>
      <c r="J117" s="6"/>
      <c r="K117" s="6"/>
      <c r="L117" s="6"/>
      <c r="M117" s="6"/>
      <c r="N117" s="56"/>
      <c r="O117" s="6">
        <f>+O115+O116</f>
        <v>520000</v>
      </c>
      <c r="P117" s="6">
        <f>+O117*0.1</f>
        <v>52000</v>
      </c>
    </row>
    <row r="118" spans="2:21" hidden="1" x14ac:dyDescent="0.25">
      <c r="B118" s="6"/>
      <c r="C118" s="6"/>
      <c r="D118" s="6"/>
      <c r="E118" s="6"/>
      <c r="F118" s="6"/>
      <c r="G118" s="6" t="e">
        <f>+#REF!*0.22</f>
        <v>#REF!</v>
      </c>
      <c r="H118" s="6"/>
      <c r="I118" s="6"/>
      <c r="J118" s="6"/>
      <c r="K118" s="6"/>
      <c r="L118" s="6"/>
      <c r="M118" s="6"/>
      <c r="N118" s="56"/>
      <c r="O118" s="6">
        <f>+O117*0.2</f>
        <v>104000</v>
      </c>
      <c r="P118" s="6">
        <f>+O118*0.22</f>
        <v>22880</v>
      </c>
    </row>
    <row r="119" spans="2:21" hidden="1" x14ac:dyDescent="0.25">
      <c r="B119" s="6">
        <f>50*1400</f>
        <v>70000</v>
      </c>
      <c r="C119" s="6"/>
      <c r="D119" s="6"/>
      <c r="E119" s="6"/>
      <c r="F119" s="45">
        <f>+O119+P119</f>
        <v>698880</v>
      </c>
      <c r="G119" s="6" t="e">
        <f>+G117+G118</f>
        <v>#REF!</v>
      </c>
      <c r="H119" s="6"/>
      <c r="I119" s="6"/>
      <c r="J119" s="6"/>
      <c r="K119" s="6"/>
      <c r="L119" s="6"/>
      <c r="M119" s="6"/>
      <c r="N119" s="56"/>
      <c r="O119" s="6">
        <f>+O117+O118</f>
        <v>624000</v>
      </c>
      <c r="P119" s="6">
        <f>+P117+P118</f>
        <v>74880</v>
      </c>
    </row>
    <row r="120" spans="2:21" ht="21" hidden="1" x14ac:dyDescent="0.35">
      <c r="B120" s="61">
        <f>+B119/F119</f>
        <v>0.10016025641025642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56"/>
      <c r="O120" s="6"/>
      <c r="P120" s="6"/>
    </row>
    <row r="121" spans="2:21" hidden="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56"/>
      <c r="O121" s="6"/>
      <c r="P121" s="6"/>
    </row>
    <row r="122" spans="2:21" hidden="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56"/>
      <c r="O122" s="6"/>
      <c r="P122" s="6"/>
    </row>
    <row r="123" spans="2:21" hidden="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56"/>
      <c r="O123" s="6"/>
      <c r="P123" s="6"/>
    </row>
    <row r="124" spans="2:21" hidden="1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56"/>
      <c r="O124" s="6"/>
      <c r="P124" s="6"/>
    </row>
    <row r="125" spans="2:21" hidden="1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56"/>
      <c r="O125" s="6"/>
      <c r="P125" s="6"/>
    </row>
    <row r="126" spans="2:21" hidden="1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56"/>
      <c r="O126" s="6"/>
      <c r="P126" s="6"/>
    </row>
    <row r="127" spans="2:21" hidden="1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56"/>
      <c r="O127" s="6"/>
      <c r="P127" s="6"/>
    </row>
    <row r="128" spans="2:21" hidden="1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56"/>
      <c r="O128" s="6"/>
      <c r="P128" s="6"/>
    </row>
    <row r="129" spans="2:16" hidden="1" x14ac:dyDescent="0.2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56"/>
      <c r="O129" s="6"/>
      <c r="P129" s="6"/>
    </row>
    <row r="130" spans="2:16" hidden="1" x14ac:dyDescent="0.25">
      <c r="B130"/>
    </row>
    <row r="131" spans="2:16" hidden="1" x14ac:dyDescent="0.25">
      <c r="B131"/>
    </row>
    <row r="132" spans="2:16" hidden="1" x14ac:dyDescent="0.25">
      <c r="B132"/>
    </row>
    <row r="133" spans="2:16" x14ac:dyDescent="0.25">
      <c r="B133"/>
    </row>
    <row r="134" spans="2:16" x14ac:dyDescent="0.25">
      <c r="B134"/>
    </row>
  </sheetData>
  <sheetProtection algorithmName="SHA-512" hashValue="MoyxrxsPhmgaQvBHxvvAmZZClz5gAKFsckr95tm87yqgxj+rWdmje99gBliHnEYGYFi1j3rcUei5fcKbbMxDyw==" saltValue="kOCtH0ihS4G4tAwJKbm0ag==" spinCount="100000" sheet="1" objects="1" scenarios="1"/>
  <mergeCells count="14">
    <mergeCell ref="B1:F1"/>
    <mergeCell ref="A77:A83"/>
    <mergeCell ref="T54:V54"/>
    <mergeCell ref="A56:A61"/>
    <mergeCell ref="A63:A68"/>
    <mergeCell ref="A70:A75"/>
    <mergeCell ref="P76:R76"/>
    <mergeCell ref="T76:V76"/>
    <mergeCell ref="P54:R54"/>
    <mergeCell ref="A30:B30"/>
    <mergeCell ref="A32:B32"/>
    <mergeCell ref="A42:A43"/>
    <mergeCell ref="A45:A47"/>
    <mergeCell ref="A49:A54"/>
  </mergeCells>
  <phoneticPr fontId="10" type="noConversion"/>
  <dataValidations count="1">
    <dataValidation type="list" allowBlank="1" showInputMessage="1" showErrorMessage="1" promptTitle="SI / NO" sqref="B7:F7" xr:uid="{80F676E5-66D6-4E4F-9684-168AB4BC834A}">
      <formula1>$B$45:$B$47</formula1>
    </dataValidation>
  </dataValidations>
  <pageMargins left="0.25" right="0.25" top="0.75" bottom="0.75" header="0.3" footer="0.3"/>
  <pageSetup paperSize="9" scale="62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229D3-92A6-463E-B4AE-BB7F8D4538E9}">
  <sheetPr>
    <pageSetUpPr fitToPage="1"/>
  </sheetPr>
  <dimension ref="A1:V134"/>
  <sheetViews>
    <sheetView zoomScaleNormal="100" workbookViewId="0"/>
  </sheetViews>
  <sheetFormatPr defaultColWidth="9.140625" defaultRowHeight="15" x14ac:dyDescent="0.25"/>
  <cols>
    <col min="1" max="1" width="140.7109375" customWidth="1"/>
    <col min="2" max="2" width="18.140625" style="17" bestFit="1" customWidth="1"/>
    <col min="3" max="5" width="18.140625" bestFit="1" customWidth="1"/>
    <col min="6" max="6" width="16.28515625" bestFit="1" customWidth="1"/>
    <col min="7" max="7" width="9.42578125" hidden="1" customWidth="1"/>
    <col min="8" max="8" width="4.28515625" hidden="1" customWidth="1"/>
    <col min="9" max="9" width="13.7109375" hidden="1" customWidth="1"/>
    <col min="10" max="10" width="10.140625" hidden="1" customWidth="1"/>
    <col min="11" max="11" width="6.5703125" hidden="1" customWidth="1"/>
    <col min="12" max="12" width="11.85546875" hidden="1" customWidth="1"/>
    <col min="13" max="13" width="8.140625" hidden="1" customWidth="1"/>
    <col min="14" max="14" width="4.28515625" style="16" hidden="1" customWidth="1"/>
    <col min="15" max="15" width="6.85546875" hidden="1" customWidth="1"/>
    <col min="16" max="16" width="15.7109375" hidden="1" customWidth="1"/>
    <col min="17" max="18" width="15" hidden="1" customWidth="1"/>
    <col min="19" max="19" width="13.28515625" hidden="1" customWidth="1"/>
    <col min="20" max="20" width="15" hidden="1" customWidth="1"/>
    <col min="21" max="21" width="15.28515625" hidden="1" customWidth="1"/>
    <col min="22" max="22" width="13.7109375" hidden="1" customWidth="1"/>
    <col min="23" max="83" width="0" hidden="1" customWidth="1"/>
  </cols>
  <sheetData>
    <row r="1" spans="1:21" ht="108" customHeight="1" x14ac:dyDescent="0.25">
      <c r="B1" s="124" t="s">
        <v>147</v>
      </c>
      <c r="C1" s="125"/>
      <c r="D1" s="125"/>
      <c r="E1" s="125"/>
      <c r="F1" s="126"/>
    </row>
    <row r="2" spans="1:21" x14ac:dyDescent="0.25">
      <c r="A2" s="7"/>
      <c r="B2" s="7"/>
      <c r="C2" s="7"/>
      <c r="D2" s="7"/>
      <c r="E2" s="7"/>
      <c r="F2" s="7"/>
      <c r="I2" s="6" t="s">
        <v>115</v>
      </c>
      <c r="J2" s="6" t="s">
        <v>116</v>
      </c>
      <c r="K2" s="6" t="s">
        <v>117</v>
      </c>
      <c r="L2" s="6" t="s">
        <v>118</v>
      </c>
      <c r="M2" s="6" t="s">
        <v>119</v>
      </c>
    </row>
    <row r="3" spans="1:21" ht="30" x14ac:dyDescent="0.25">
      <c r="A3" s="91" t="s">
        <v>42</v>
      </c>
      <c r="B3" s="33" t="str">
        <f>CONCATENATE($G$3,$H$3,I2,,I3)</f>
        <v>IMPIANTO 11 - 0</v>
      </c>
      <c r="C3" s="33" t="str">
        <f>CONCATENATE($G$3,$H$3,J2,,J3)</f>
        <v>IMPIANTO 12 - 0</v>
      </c>
      <c r="D3" s="33" t="str">
        <f>CONCATENATE($G$3,$H$3,K2,,K3)</f>
        <v>IMPIANTO 13 - 0</v>
      </c>
      <c r="E3" s="33" t="str">
        <f>CONCATENATE($G$3,$H$3,L2,,L3)</f>
        <v>IMPIANTO 14 - 0</v>
      </c>
      <c r="F3" s="33" t="str">
        <f>CONCATENATE($G$3,$H$3,M2,,M3)</f>
        <v>IMPIANTO 15 - 0</v>
      </c>
      <c r="G3" s="8" t="s">
        <v>52</v>
      </c>
      <c r="H3" s="8" t="s">
        <v>14</v>
      </c>
      <c r="I3" s="6">
        <f>+'DATI DI PARTENZA'!M6</f>
        <v>0</v>
      </c>
      <c r="J3" s="6">
        <f>+'DATI DI PARTENZA'!N6</f>
        <v>0</v>
      </c>
      <c r="K3" s="6">
        <f>+'DATI DI PARTENZA'!O6</f>
        <v>0</v>
      </c>
      <c r="L3" s="6">
        <f>+'DATI DI PARTENZA'!P6</f>
        <v>0</v>
      </c>
      <c r="M3" s="6">
        <f>+'DATI DI PARTENZA'!Q6</f>
        <v>0</v>
      </c>
    </row>
    <row r="4" spans="1:21" x14ac:dyDescent="0.25">
      <c r="A4" s="1"/>
      <c r="B4" s="9"/>
      <c r="C4" s="9"/>
      <c r="D4" s="9"/>
      <c r="E4" s="9"/>
      <c r="F4" s="9"/>
    </row>
    <row r="5" spans="1:21" ht="30" customHeight="1" x14ac:dyDescent="0.25">
      <c r="A5" s="46" t="s">
        <v>143</v>
      </c>
      <c r="B5" s="47"/>
      <c r="C5" s="47"/>
      <c r="D5" s="47"/>
      <c r="E5" s="47"/>
      <c r="F5" s="47"/>
      <c r="P5" s="6">
        <f>IF(B5&lt;70%,1,0)</f>
        <v>1</v>
      </c>
      <c r="Q5" s="6">
        <f>IF(C5&lt;70%,1,0)</f>
        <v>1</v>
      </c>
      <c r="R5" s="6">
        <f>IF(D5&lt;70%,1,0)</f>
        <v>1</v>
      </c>
      <c r="S5" s="6">
        <f>IF(E5&lt;70%,1,0)</f>
        <v>1</v>
      </c>
      <c r="T5" s="6">
        <f>IF(F5&lt;70%,1,0)</f>
        <v>1</v>
      </c>
      <c r="U5" s="6">
        <f>SUM(P5:T5)</f>
        <v>5</v>
      </c>
    </row>
    <row r="6" spans="1:21" ht="15" customHeight="1" x14ac:dyDescent="0.25">
      <c r="A6" s="46" t="s">
        <v>99</v>
      </c>
      <c r="B6" s="49"/>
      <c r="C6" s="49"/>
      <c r="D6" s="49"/>
      <c r="E6" s="49"/>
      <c r="F6" s="49"/>
      <c r="P6">
        <f>IF(B5&gt;0,1,0)</f>
        <v>0</v>
      </c>
      <c r="Q6">
        <f>IF(C5&gt;0,1,0)</f>
        <v>0</v>
      </c>
      <c r="R6">
        <f>IF(D5&gt;0,1,0)</f>
        <v>0</v>
      </c>
      <c r="S6">
        <f>IF(E5&gt;0,1,0)</f>
        <v>0</v>
      </c>
      <c r="T6">
        <f>IF(F5&gt;0,1,0)</f>
        <v>0</v>
      </c>
    </row>
    <row r="7" spans="1:21" x14ac:dyDescent="0.25">
      <c r="A7" s="1" t="s">
        <v>85</v>
      </c>
      <c r="B7" s="4"/>
      <c r="C7" s="4"/>
      <c r="D7" s="4"/>
      <c r="E7" s="4"/>
      <c r="F7" s="4"/>
      <c r="P7" s="95">
        <f>IF(P6&gt;0,B5,0)</f>
        <v>0</v>
      </c>
      <c r="Q7" s="95">
        <f t="shared" ref="Q7:T7" si="0">IF(Q6&gt;0,C5,0)</f>
        <v>0</v>
      </c>
      <c r="R7" s="95">
        <f t="shared" si="0"/>
        <v>0</v>
      </c>
      <c r="S7" s="95">
        <f t="shared" si="0"/>
        <v>0</v>
      </c>
      <c r="T7" s="95">
        <f t="shared" si="0"/>
        <v>0</v>
      </c>
      <c r="U7" s="96">
        <f>SUM(P7:T7)</f>
        <v>0</v>
      </c>
    </row>
    <row r="8" spans="1:21" x14ac:dyDescent="0.25">
      <c r="A8" s="1" t="s">
        <v>71</v>
      </c>
      <c r="B8" s="5"/>
      <c r="C8" s="5"/>
      <c r="D8" s="5"/>
      <c r="E8" s="5"/>
      <c r="F8" s="5"/>
    </row>
    <row r="9" spans="1:21" x14ac:dyDescent="0.25">
      <c r="A9" s="1" t="s">
        <v>98</v>
      </c>
      <c r="B9" s="5"/>
      <c r="C9" s="5"/>
      <c r="D9" s="5"/>
      <c r="E9" s="5"/>
      <c r="F9" s="5"/>
    </row>
    <row r="10" spans="1:21" x14ac:dyDescent="0.25">
      <c r="A10" s="1" t="s">
        <v>144</v>
      </c>
      <c r="B10" s="5"/>
      <c r="C10" s="5"/>
      <c r="D10" s="5"/>
      <c r="E10" s="5"/>
      <c r="F10" s="5"/>
      <c r="P10">
        <f>IF(B5&gt;=70%,0,1)</f>
        <v>1</v>
      </c>
      <c r="Q10">
        <f t="shared" ref="Q10:T10" si="1">IF(C5&gt;=70%,0,1)</f>
        <v>1</v>
      </c>
      <c r="R10">
        <f t="shared" si="1"/>
        <v>1</v>
      </c>
      <c r="S10">
        <f t="shared" si="1"/>
        <v>1</v>
      </c>
      <c r="T10">
        <f t="shared" si="1"/>
        <v>1</v>
      </c>
    </row>
    <row r="11" spans="1:21" x14ac:dyDescent="0.25">
      <c r="A11" s="1" t="s">
        <v>53</v>
      </c>
      <c r="B11" s="5"/>
      <c r="C11" s="5"/>
      <c r="D11" s="5"/>
      <c r="E11" s="5"/>
      <c r="F11" s="5"/>
      <c r="P11">
        <f>IF(P10=1,B5,0)</f>
        <v>0</v>
      </c>
      <c r="Q11">
        <f t="shared" ref="Q11:T11" si="2">IF(Q10=1,C5,0)</f>
        <v>0</v>
      </c>
      <c r="R11">
        <f t="shared" si="2"/>
        <v>0</v>
      </c>
      <c r="S11">
        <f t="shared" si="2"/>
        <v>0</v>
      </c>
      <c r="T11">
        <f t="shared" si="2"/>
        <v>0</v>
      </c>
      <c r="U11">
        <f>SUM(P11:T11)</f>
        <v>0</v>
      </c>
    </row>
    <row r="12" spans="1:21" x14ac:dyDescent="0.25">
      <c r="A12" s="1" t="s">
        <v>54</v>
      </c>
      <c r="B12" s="5"/>
      <c r="C12" s="5"/>
      <c r="D12" s="5"/>
      <c r="E12" s="5"/>
      <c r="F12" s="5"/>
    </row>
    <row r="13" spans="1:21" x14ac:dyDescent="0.25">
      <c r="A13" s="1" t="s">
        <v>55</v>
      </c>
      <c r="B13" s="5"/>
      <c r="C13" s="5"/>
      <c r="D13" s="5"/>
      <c r="E13" s="5"/>
      <c r="F13" s="5"/>
    </row>
    <row r="14" spans="1:21" x14ac:dyDescent="0.25">
      <c r="A14" s="1" t="s">
        <v>56</v>
      </c>
      <c r="B14" s="5"/>
      <c r="C14" s="5"/>
      <c r="D14" s="5"/>
      <c r="E14" s="5"/>
      <c r="F14" s="5"/>
    </row>
    <row r="15" spans="1:21" x14ac:dyDescent="0.25">
      <c r="A15" s="1" t="s">
        <v>57</v>
      </c>
      <c r="B15" s="5"/>
      <c r="C15" s="5"/>
      <c r="D15" s="5"/>
      <c r="E15" s="5"/>
      <c r="F15" s="5"/>
    </row>
    <row r="16" spans="1:21" x14ac:dyDescent="0.25">
      <c r="A16" s="1" t="s">
        <v>58</v>
      </c>
      <c r="B16" s="5"/>
      <c r="C16" s="5"/>
      <c r="D16" s="5"/>
      <c r="E16" s="5"/>
      <c r="F16" s="5"/>
    </row>
    <row r="17" spans="1:21" x14ac:dyDescent="0.25">
      <c r="A17" s="1" t="s">
        <v>59</v>
      </c>
      <c r="B17" s="5"/>
      <c r="C17" s="5"/>
      <c r="D17" s="5"/>
      <c r="E17" s="5"/>
      <c r="F17" s="5"/>
    </row>
    <row r="18" spans="1:21" x14ac:dyDescent="0.25">
      <c r="A18" s="1" t="s">
        <v>60</v>
      </c>
      <c r="B18" s="5"/>
      <c r="C18" s="5"/>
      <c r="D18" s="5"/>
      <c r="E18" s="5"/>
      <c r="F18" s="5"/>
    </row>
    <row r="19" spans="1:21" x14ac:dyDescent="0.25">
      <c r="A19" s="1" t="s">
        <v>61</v>
      </c>
      <c r="B19" s="5"/>
      <c r="C19" s="5"/>
      <c r="D19" s="5"/>
      <c r="E19" s="5"/>
      <c r="F19" s="5"/>
    </row>
    <row r="20" spans="1:21" x14ac:dyDescent="0.25">
      <c r="A20" s="1" t="s">
        <v>62</v>
      </c>
      <c r="B20" s="5"/>
      <c r="C20" s="5"/>
      <c r="D20" s="5"/>
      <c r="E20" s="5"/>
      <c r="F20" s="5"/>
    </row>
    <row r="21" spans="1:21" x14ac:dyDescent="0.25">
      <c r="A21" s="1" t="s">
        <v>63</v>
      </c>
      <c r="B21" s="5"/>
      <c r="C21" s="5"/>
      <c r="D21" s="5"/>
      <c r="E21" s="5"/>
      <c r="F21" s="5"/>
    </row>
    <row r="22" spans="1:21" x14ac:dyDescent="0.25">
      <c r="A22" s="1" t="s">
        <v>64</v>
      </c>
      <c r="B22" s="5"/>
      <c r="C22" s="5"/>
      <c r="D22" s="5"/>
      <c r="E22" s="5"/>
      <c r="F22" s="5"/>
    </row>
    <row r="23" spans="1:21" x14ac:dyDescent="0.25">
      <c r="A23" s="1" t="s">
        <v>65</v>
      </c>
      <c r="B23" s="5"/>
      <c r="C23" s="5"/>
      <c r="D23" s="5"/>
      <c r="E23" s="5"/>
      <c r="F23" s="5"/>
      <c r="P23" s="6"/>
    </row>
    <row r="24" spans="1:21" x14ac:dyDescent="0.25">
      <c r="A24" s="1" t="s">
        <v>66</v>
      </c>
      <c r="B24" s="5"/>
      <c r="C24" s="5"/>
      <c r="D24" s="5"/>
      <c r="E24" s="5"/>
      <c r="F24" s="5"/>
      <c r="P24" s="6"/>
    </row>
    <row r="25" spans="1:21" x14ac:dyDescent="0.25">
      <c r="A25" s="2" t="s">
        <v>86</v>
      </c>
      <c r="B25" s="34">
        <f>SUM(B8:B24)</f>
        <v>0</v>
      </c>
      <c r="C25" s="34">
        <f>SUM(C8:C24)</f>
        <v>0</v>
      </c>
      <c r="D25" s="34">
        <f>SUM(D8:D24)</f>
        <v>0</v>
      </c>
      <c r="E25" s="34">
        <f>SUM(E8:E24)</f>
        <v>0</v>
      </c>
      <c r="F25" s="34">
        <f>SUM(F8:F24)</f>
        <v>0</v>
      </c>
      <c r="P25" s="19">
        <f>SUM(B25:O25)</f>
        <v>0</v>
      </c>
      <c r="Q25" s="19">
        <f>+B26+B27+B28</f>
        <v>0</v>
      </c>
      <c r="R25" s="19">
        <f t="shared" ref="R25:U25" si="3">+C26+C27+C28</f>
        <v>0</v>
      </c>
      <c r="S25" s="19">
        <f t="shared" si="3"/>
        <v>0</v>
      </c>
      <c r="T25" s="19">
        <f t="shared" si="3"/>
        <v>0</v>
      </c>
      <c r="U25" s="19">
        <f t="shared" si="3"/>
        <v>0</v>
      </c>
    </row>
    <row r="26" spans="1:21" x14ac:dyDescent="0.25">
      <c r="A26" s="1" t="s">
        <v>67</v>
      </c>
      <c r="B26" s="5"/>
      <c r="C26" s="5"/>
      <c r="D26" s="5"/>
      <c r="E26" s="5"/>
      <c r="F26" s="5"/>
      <c r="P26" s="19">
        <f>SUM(B26:O26)</f>
        <v>0</v>
      </c>
      <c r="Q26" s="69" t="e">
        <f>+Q25/B25</f>
        <v>#DIV/0!</v>
      </c>
      <c r="R26" s="69" t="e">
        <f t="shared" ref="R26:U26" si="4">+R25/C25</f>
        <v>#DIV/0!</v>
      </c>
      <c r="S26" s="69" t="e">
        <f t="shared" si="4"/>
        <v>#DIV/0!</v>
      </c>
      <c r="T26" s="69" t="e">
        <f t="shared" si="4"/>
        <v>#DIV/0!</v>
      </c>
      <c r="U26" s="69" t="e">
        <f t="shared" si="4"/>
        <v>#DIV/0!</v>
      </c>
    </row>
    <row r="27" spans="1:21" x14ac:dyDescent="0.25">
      <c r="A27" s="1" t="s">
        <v>68</v>
      </c>
      <c r="B27" s="5"/>
      <c r="C27" s="5"/>
      <c r="D27" s="5"/>
      <c r="E27" s="5"/>
      <c r="F27" s="5"/>
      <c r="P27" s="19">
        <f>SUM(B27:O27)</f>
        <v>0</v>
      </c>
    </row>
    <row r="28" spans="1:21" x14ac:dyDescent="0.25">
      <c r="A28" s="1" t="s">
        <v>69</v>
      </c>
      <c r="B28" s="5"/>
      <c r="C28" s="5"/>
      <c r="D28" s="5"/>
      <c r="E28" s="5"/>
      <c r="F28" s="5"/>
      <c r="P28" s="19">
        <f>SUM(B28:O28)</f>
        <v>0</v>
      </c>
    </row>
    <row r="29" spans="1:21" x14ac:dyDescent="0.25">
      <c r="A29" s="2" t="s">
        <v>87</v>
      </c>
      <c r="B29" s="34">
        <f>+B25-B26-B27-B28</f>
        <v>0</v>
      </c>
      <c r="C29" s="34">
        <f>+C25-C26-C27-C28</f>
        <v>0</v>
      </c>
      <c r="D29" s="34">
        <f>+D25-D26-D27-D28</f>
        <v>0</v>
      </c>
      <c r="E29" s="34">
        <f>+E25-E26-E27-E28</f>
        <v>0</v>
      </c>
      <c r="F29" s="34">
        <f>+F25-F26-F27-F28</f>
        <v>0</v>
      </c>
      <c r="P29" s="19">
        <f>SUM(B29:O29)</f>
        <v>0</v>
      </c>
    </row>
    <row r="30" spans="1:21" x14ac:dyDescent="0.25">
      <c r="A30" s="134"/>
      <c r="B30" s="135"/>
      <c r="C30" s="7"/>
      <c r="D30" s="7"/>
      <c r="E30" s="7"/>
      <c r="F30" s="7"/>
      <c r="P30" s="6"/>
    </row>
    <row r="31" spans="1:21" ht="18.75" x14ac:dyDescent="0.25">
      <c r="A31" s="91" t="s">
        <v>43</v>
      </c>
      <c r="B31" s="7"/>
      <c r="C31" s="7"/>
      <c r="D31" s="7"/>
      <c r="E31" s="7"/>
      <c r="F31" s="7"/>
    </row>
    <row r="32" spans="1:21" x14ac:dyDescent="0.25">
      <c r="A32" s="134"/>
      <c r="B32" s="135"/>
      <c r="C32" s="7"/>
      <c r="D32" s="7"/>
      <c r="E32" s="7"/>
      <c r="F32" s="7"/>
      <c r="P32" s="6"/>
      <c r="Q32" s="6"/>
      <c r="R32" s="6"/>
      <c r="S32" s="6">
        <v>3</v>
      </c>
      <c r="T32" s="6">
        <v>15400</v>
      </c>
      <c r="U32" s="6">
        <f>+T32/S32</f>
        <v>5133.333333333333</v>
      </c>
    </row>
    <row r="33" spans="1:21" x14ac:dyDescent="0.25">
      <c r="A33" s="1" t="s">
        <v>101</v>
      </c>
      <c r="B33" s="35">
        <f>IF(B54&lt;0,0,B54)</f>
        <v>0</v>
      </c>
      <c r="C33" s="35">
        <f t="shared" ref="C33:F33" si="5">IF(C54&lt;0,0,C54)</f>
        <v>0</v>
      </c>
      <c r="D33" s="35">
        <f t="shared" si="5"/>
        <v>0</v>
      </c>
      <c r="E33" s="35">
        <f t="shared" si="5"/>
        <v>0</v>
      </c>
      <c r="F33" s="35">
        <f t="shared" si="5"/>
        <v>0</v>
      </c>
      <c r="G33" s="35">
        <f t="shared" ref="G33:N33" si="6">+G54</f>
        <v>0</v>
      </c>
      <c r="H33" s="35">
        <f t="shared" si="6"/>
        <v>0</v>
      </c>
      <c r="I33" s="35">
        <f t="shared" si="6"/>
        <v>0</v>
      </c>
      <c r="J33" s="35">
        <f t="shared" si="6"/>
        <v>0</v>
      </c>
      <c r="K33" s="35">
        <f t="shared" si="6"/>
        <v>0</v>
      </c>
      <c r="L33" s="35">
        <f t="shared" si="6"/>
        <v>0</v>
      </c>
      <c r="M33" s="35">
        <f t="shared" si="6"/>
        <v>0</v>
      </c>
      <c r="N33" s="35">
        <f t="shared" si="6"/>
        <v>0</v>
      </c>
      <c r="P33" s="37">
        <f>SUM(B33:F33)</f>
        <v>0</v>
      </c>
      <c r="Q33" s="6"/>
      <c r="R33" s="6"/>
      <c r="S33" s="6">
        <v>6</v>
      </c>
      <c r="T33" s="6">
        <v>19920</v>
      </c>
      <c r="U33" s="6">
        <f>+T33/S33</f>
        <v>3320</v>
      </c>
    </row>
    <row r="34" spans="1:21" x14ac:dyDescent="0.25">
      <c r="A34" s="1" t="s">
        <v>139</v>
      </c>
      <c r="B34" s="35">
        <f>+B91</f>
        <v>0</v>
      </c>
      <c r="C34" s="35">
        <f>+C91</f>
        <v>0</v>
      </c>
      <c r="D34" s="35">
        <f>+D91</f>
        <v>0</v>
      </c>
      <c r="E34" s="35">
        <f>+E91</f>
        <v>0</v>
      </c>
      <c r="F34" s="35">
        <f>+F91</f>
        <v>0</v>
      </c>
      <c r="P34" s="37">
        <f t="shared" ref="P34:P38" si="7">SUM(B34:F34)</f>
        <v>0</v>
      </c>
      <c r="Q34" s="6"/>
      <c r="R34" s="6"/>
      <c r="S34" s="6"/>
      <c r="T34" s="6"/>
      <c r="U34" s="6"/>
    </row>
    <row r="35" spans="1:21" x14ac:dyDescent="0.25">
      <c r="A35" s="1" t="s">
        <v>140</v>
      </c>
      <c r="B35" s="35">
        <f>IF(B29&gt;0,B75,0)</f>
        <v>0</v>
      </c>
      <c r="C35" s="35">
        <f>IF(C29&gt;0,C75,0)</f>
        <v>0</v>
      </c>
      <c r="D35" s="35">
        <f>IF(D29&gt;0,D75,0)</f>
        <v>0</v>
      </c>
      <c r="E35" s="35">
        <f>IF(E29&gt;0,E75,0)</f>
        <v>0</v>
      </c>
      <c r="F35" s="35">
        <f>IF(F29&gt;0,F75,0)</f>
        <v>0</v>
      </c>
      <c r="P35" s="37">
        <f t="shared" si="7"/>
        <v>0</v>
      </c>
      <c r="Q35" s="6"/>
      <c r="R35" s="6"/>
      <c r="S35" s="6"/>
      <c r="T35" s="6"/>
      <c r="U35" s="6"/>
    </row>
    <row r="36" spans="1:21" x14ac:dyDescent="0.25">
      <c r="A36" s="1" t="s">
        <v>141</v>
      </c>
      <c r="B36" s="35">
        <f>IF(B8&gt;0,B61,0)</f>
        <v>0</v>
      </c>
      <c r="C36" s="35">
        <f>IF(C8&gt;0,C61,0)</f>
        <v>0</v>
      </c>
      <c r="D36" s="35">
        <f>IF(D8&gt;0,D61,0)</f>
        <v>0</v>
      </c>
      <c r="E36" s="35">
        <f>IF(E8&gt;0,E61,0)</f>
        <v>0</v>
      </c>
      <c r="F36" s="35">
        <f>IF(F8&gt;0,F61,0)</f>
        <v>0</v>
      </c>
      <c r="P36" s="37">
        <f t="shared" si="7"/>
        <v>0</v>
      </c>
      <c r="Q36" s="6"/>
      <c r="R36" s="6"/>
      <c r="S36" s="6"/>
      <c r="T36" s="6"/>
      <c r="U36" s="6"/>
    </row>
    <row r="37" spans="1:21" ht="15.75" thickBot="1" x14ac:dyDescent="0.3">
      <c r="A37" s="1" t="s">
        <v>142</v>
      </c>
      <c r="B37" s="35">
        <f>IF(B9&gt;0,B68,0)</f>
        <v>0</v>
      </c>
      <c r="C37" s="35">
        <f>IF(C9&gt;0,C68,0)</f>
        <v>0</v>
      </c>
      <c r="D37" s="35">
        <f>IF(D9&gt;0,D68,0)</f>
        <v>0</v>
      </c>
      <c r="E37" s="35">
        <f>IF(E9&gt;0,E68,0)</f>
        <v>0</v>
      </c>
      <c r="F37" s="35">
        <f>IF(F9&gt;0,F68,0)</f>
        <v>0</v>
      </c>
      <c r="P37" s="37">
        <f t="shared" si="7"/>
        <v>0</v>
      </c>
      <c r="Q37" s="6">
        <v>1450</v>
      </c>
      <c r="R37" s="6" t="s">
        <v>75</v>
      </c>
      <c r="S37" s="6">
        <v>0</v>
      </c>
      <c r="T37" s="6">
        <v>1</v>
      </c>
      <c r="U37" s="6" t="s">
        <v>76</v>
      </c>
    </row>
    <row r="38" spans="1:21" ht="15.75" hidden="1" thickBot="1" x14ac:dyDescent="0.3">
      <c r="A38" s="36"/>
      <c r="B38" s="37">
        <f>SUM(B33:B37)</f>
        <v>0</v>
      </c>
      <c r="C38" s="37">
        <f>SUM(C33:C37)</f>
        <v>0</v>
      </c>
      <c r="D38" s="37">
        <f>SUM(D33:D37)</f>
        <v>0</v>
      </c>
      <c r="E38" s="37">
        <f>SUM(E33:E37)</f>
        <v>0</v>
      </c>
      <c r="F38" s="37">
        <f>SUM(F33:F37)</f>
        <v>0</v>
      </c>
      <c r="P38" s="37">
        <f t="shared" si="7"/>
        <v>0</v>
      </c>
      <c r="Q38" s="6"/>
      <c r="R38" s="6" t="s">
        <v>74</v>
      </c>
      <c r="S38" s="6">
        <v>0</v>
      </c>
      <c r="T38" s="6">
        <v>3</v>
      </c>
      <c r="U38" s="6" t="s">
        <v>77</v>
      </c>
    </row>
    <row r="39" spans="1:21" ht="19.5" thickBot="1" x14ac:dyDescent="0.3">
      <c r="B39" s="38">
        <f>+B38</f>
        <v>0</v>
      </c>
      <c r="C39" s="38">
        <f>+C38</f>
        <v>0</v>
      </c>
      <c r="D39" s="38">
        <f>+D38</f>
        <v>0</v>
      </c>
      <c r="E39" s="38">
        <f>+E38</f>
        <v>0</v>
      </c>
      <c r="F39" s="38">
        <f>+F38</f>
        <v>0</v>
      </c>
      <c r="P39" s="37"/>
      <c r="Q39" s="6"/>
      <c r="R39" s="6"/>
      <c r="S39" s="6"/>
      <c r="T39" s="6"/>
      <c r="U39" s="6"/>
    </row>
    <row r="40" spans="1:21" ht="15.75" hidden="1" thickBot="1" x14ac:dyDescent="0.3">
      <c r="A40" s="89" t="s">
        <v>72</v>
      </c>
      <c r="B40" s="50" t="e">
        <f>+B29/'DATI DI PARTENZA'!M9</f>
        <v>#DIV/0!</v>
      </c>
      <c r="C40" s="50" t="e">
        <f>+C29/'DATI DI PARTENZA'!N9</f>
        <v>#DIV/0!</v>
      </c>
      <c r="D40" s="50" t="e">
        <f>+D29/'DATI DI PARTENZA'!O9</f>
        <v>#DIV/0!</v>
      </c>
      <c r="E40" s="50" t="e">
        <f>+E29/'DATI DI PARTENZA'!P9</f>
        <v>#DIV/0!</v>
      </c>
      <c r="F40" s="50" t="e">
        <f>+F29/'DATI DI PARTENZA'!Q9</f>
        <v>#DIV/0!</v>
      </c>
      <c r="P40" s="6"/>
      <c r="Q40" s="6"/>
      <c r="R40" s="6"/>
      <c r="S40" s="6"/>
      <c r="T40" s="6"/>
      <c r="U40" s="6"/>
    </row>
    <row r="41" spans="1:21" ht="15.75" hidden="1" thickBot="1" x14ac:dyDescent="0.3">
      <c r="A41" s="89" t="s">
        <v>73</v>
      </c>
      <c r="B41" s="50" t="e">
        <f>+B29/'DATI DI PARTENZA'!M10</f>
        <v>#DIV/0!</v>
      </c>
      <c r="C41" s="50" t="e">
        <f>+C29/'DATI DI PARTENZA'!N10</f>
        <v>#DIV/0!</v>
      </c>
      <c r="D41" s="50" t="e">
        <f>+D29/'DATI DI PARTENZA'!O10</f>
        <v>#DIV/0!</v>
      </c>
      <c r="E41" s="50" t="e">
        <f>+E29/'DATI DI PARTENZA'!P10</f>
        <v>#DIV/0!</v>
      </c>
      <c r="F41" s="50" t="e">
        <f>+F29/'DATI DI PARTENZA'!Q10</f>
        <v>#DIV/0!</v>
      </c>
      <c r="P41" s="6"/>
      <c r="Q41" s="6">
        <v>14500</v>
      </c>
      <c r="R41" s="6"/>
      <c r="S41" s="6"/>
      <c r="T41" s="6"/>
      <c r="U41" s="6"/>
    </row>
    <row r="42" spans="1:21" hidden="1" x14ac:dyDescent="0.25">
      <c r="A42" s="140" t="s">
        <v>78</v>
      </c>
      <c r="B42" s="57" t="s">
        <v>0</v>
      </c>
      <c r="C42" s="57" t="s">
        <v>0</v>
      </c>
      <c r="D42" s="57" t="s">
        <v>0</v>
      </c>
      <c r="E42" s="57" t="s">
        <v>0</v>
      </c>
      <c r="F42" s="57" t="s">
        <v>0</v>
      </c>
      <c r="P42" s="6"/>
      <c r="Q42" s="6">
        <v>20000</v>
      </c>
      <c r="R42" s="6"/>
      <c r="S42" s="6"/>
      <c r="T42" s="6"/>
      <c r="U42" s="6"/>
    </row>
    <row r="43" spans="1:21" ht="15.75" hidden="1" thickBot="1" x14ac:dyDescent="0.3">
      <c r="A43" s="141"/>
      <c r="B43" s="58" t="s">
        <v>1</v>
      </c>
      <c r="C43" s="58" t="s">
        <v>1</v>
      </c>
      <c r="D43" s="58" t="s">
        <v>1</v>
      </c>
      <c r="E43" s="58" t="s">
        <v>1</v>
      </c>
      <c r="F43" s="58" t="s">
        <v>1</v>
      </c>
      <c r="P43" s="6"/>
      <c r="Q43" s="6">
        <f>+Q41/Q42</f>
        <v>0.72499999999999998</v>
      </c>
      <c r="R43" s="6"/>
      <c r="S43" s="6"/>
      <c r="T43" s="6"/>
      <c r="U43" s="6"/>
    </row>
    <row r="44" spans="1:21" ht="15.75" hidden="1" thickBot="1" x14ac:dyDescent="0.3">
      <c r="A44" s="6"/>
      <c r="B44" s="6"/>
      <c r="C44" s="6"/>
      <c r="D44" s="6"/>
      <c r="E44" s="6"/>
      <c r="F44" s="6"/>
      <c r="P44" s="6"/>
      <c r="Q44" s="6"/>
      <c r="R44" s="6"/>
      <c r="S44" s="6"/>
      <c r="T44" s="6"/>
      <c r="U44" s="6"/>
    </row>
    <row r="45" spans="1:21" hidden="1" x14ac:dyDescent="0.25">
      <c r="A45" s="136" t="s">
        <v>44</v>
      </c>
      <c r="B45" s="57" t="s">
        <v>3</v>
      </c>
      <c r="C45" s="57" t="s">
        <v>3</v>
      </c>
      <c r="D45" s="57" t="s">
        <v>3</v>
      </c>
      <c r="E45" s="57" t="s">
        <v>3</v>
      </c>
      <c r="F45" s="57" t="s">
        <v>3</v>
      </c>
      <c r="P45" s="6"/>
      <c r="Q45" s="6"/>
      <c r="R45" s="6"/>
      <c r="S45" s="6"/>
      <c r="T45" s="6"/>
      <c r="U45" s="6"/>
    </row>
    <row r="46" spans="1:21" hidden="1" x14ac:dyDescent="0.25">
      <c r="A46" s="137"/>
      <c r="B46" s="59" t="s">
        <v>2</v>
      </c>
      <c r="C46" s="59" t="s">
        <v>2</v>
      </c>
      <c r="D46" s="59" t="s">
        <v>2</v>
      </c>
      <c r="E46" s="59" t="s">
        <v>2</v>
      </c>
      <c r="F46" s="59" t="s">
        <v>2</v>
      </c>
      <c r="P46" s="6"/>
      <c r="Q46" s="6"/>
      <c r="R46" s="6"/>
      <c r="S46" s="6"/>
      <c r="T46" s="6"/>
      <c r="U46" s="6"/>
    </row>
    <row r="47" spans="1:21" ht="15.75" hidden="1" thickBot="1" x14ac:dyDescent="0.3">
      <c r="A47" s="138"/>
      <c r="B47" s="58" t="s">
        <v>137</v>
      </c>
      <c r="C47" s="58" t="s">
        <v>137</v>
      </c>
      <c r="D47" s="58" t="s">
        <v>137</v>
      </c>
      <c r="E47" s="58" t="s">
        <v>137</v>
      </c>
      <c r="F47" s="58" t="s">
        <v>137</v>
      </c>
      <c r="P47" s="6"/>
      <c r="Q47" s="6"/>
      <c r="R47" s="6"/>
      <c r="S47" s="6"/>
      <c r="T47" s="6"/>
      <c r="U47" s="6"/>
    </row>
    <row r="48" spans="1:21" hidden="1" x14ac:dyDescent="0.25">
      <c r="A48" s="6"/>
      <c r="B48" s="6"/>
      <c r="C48" s="6"/>
      <c r="D48" s="6"/>
      <c r="E48" s="6"/>
      <c r="F48" s="6"/>
      <c r="P48" s="6"/>
      <c r="Q48" s="6"/>
      <c r="R48" s="6"/>
      <c r="S48" s="6"/>
      <c r="T48" s="6"/>
      <c r="U48" s="6"/>
    </row>
    <row r="49" spans="1:22" hidden="1" x14ac:dyDescent="0.25">
      <c r="A49" s="139" t="s">
        <v>70</v>
      </c>
      <c r="B49" s="48">
        <f>+B5</f>
        <v>0</v>
      </c>
      <c r="C49" s="48">
        <f>+C5</f>
        <v>0</v>
      </c>
      <c r="D49" s="48">
        <f>+D5</f>
        <v>0</v>
      </c>
      <c r="E49" s="48">
        <f>+E5</f>
        <v>0</v>
      </c>
      <c r="F49" s="48">
        <f>+F5</f>
        <v>0</v>
      </c>
      <c r="P49" s="6" t="str">
        <f>IF(B49&lt;70%,"NON AMMISSIBILE",B50)</f>
        <v>NON AMMISSIBILE</v>
      </c>
      <c r="Q49" s="6"/>
      <c r="R49" s="6"/>
      <c r="S49" s="6"/>
      <c r="T49" s="6"/>
      <c r="U49" s="6"/>
    </row>
    <row r="50" spans="1:22" hidden="1" x14ac:dyDescent="0.25">
      <c r="A50" s="139"/>
      <c r="B50" s="11">
        <f>30*((B49-70%)/30%)</f>
        <v>-70</v>
      </c>
      <c r="C50" s="11">
        <f>30*((C49-70%)/30%)</f>
        <v>-70</v>
      </c>
      <c r="D50" s="11">
        <f>30*((D49-70%)/30%)</f>
        <v>-70</v>
      </c>
      <c r="E50" s="11">
        <f>30*((E49-70%)/30%)</f>
        <v>-70</v>
      </c>
      <c r="F50" s="11">
        <f>30*((F49-70%)/30%)</f>
        <v>-70</v>
      </c>
      <c r="P50" s="6">
        <f>30*((B49-70%)/30%)</f>
        <v>-70</v>
      </c>
      <c r="Q50" s="6"/>
      <c r="R50" s="6"/>
      <c r="S50" s="6"/>
      <c r="T50" s="6"/>
      <c r="U50" s="6"/>
    </row>
    <row r="51" spans="1:22" hidden="1" x14ac:dyDescent="0.25">
      <c r="A51" s="139"/>
      <c r="B51" s="11"/>
      <c r="C51" s="11"/>
      <c r="D51" s="11"/>
      <c r="E51" s="11"/>
      <c r="F51" s="11"/>
      <c r="P51" s="6"/>
      <c r="Q51" s="6"/>
      <c r="R51" s="6"/>
      <c r="S51" s="6"/>
      <c r="T51" s="6"/>
      <c r="U51" s="6"/>
    </row>
    <row r="52" spans="1:22" hidden="1" x14ac:dyDescent="0.25">
      <c r="A52" s="139"/>
      <c r="B52" s="60"/>
      <c r="C52" s="60"/>
      <c r="D52" s="60"/>
      <c r="E52" s="60"/>
      <c r="F52" s="60"/>
      <c r="P52" s="6"/>
      <c r="Q52" s="6"/>
      <c r="R52" s="6"/>
      <c r="S52" s="6"/>
      <c r="T52" s="6"/>
      <c r="U52" s="6"/>
    </row>
    <row r="53" spans="1:22" hidden="1" x14ac:dyDescent="0.25">
      <c r="A53" s="139"/>
      <c r="B53" s="11">
        <f>IF(B50&gt;30,30,B50)</f>
        <v>-70</v>
      </c>
      <c r="C53" s="11">
        <f>IF(C50&gt;30,30,C50)</f>
        <v>-70</v>
      </c>
      <c r="D53" s="11">
        <f>IF(D50&gt;30,30,D50)</f>
        <v>-70</v>
      </c>
      <c r="E53" s="11">
        <f>IF(E50&gt;30,30,E50)</f>
        <v>-70</v>
      </c>
      <c r="F53" s="11">
        <f>IF(F50&gt;30,30,F50)</f>
        <v>-70</v>
      </c>
      <c r="P53" s="6"/>
      <c r="Q53" s="6"/>
      <c r="R53" s="6"/>
      <c r="S53" s="6"/>
      <c r="T53" s="6"/>
      <c r="U53" s="6"/>
    </row>
    <row r="54" spans="1:22" hidden="1" x14ac:dyDescent="0.25">
      <c r="A54" s="139"/>
      <c r="B54" s="11">
        <f>IF(B50&gt;30,30,B50)</f>
        <v>-70</v>
      </c>
      <c r="C54" s="11">
        <f>IF(C50&gt;30,30,C50)</f>
        <v>-70</v>
      </c>
      <c r="D54" s="11">
        <f>IF(D50&gt;30,30,D50)</f>
        <v>-70</v>
      </c>
      <c r="E54" s="11">
        <f>IF(E50&gt;30,30,E50)</f>
        <v>-70</v>
      </c>
      <c r="F54" s="11">
        <f>IF(F50&gt;30,30,F50)</f>
        <v>-70</v>
      </c>
      <c r="P54" s="127" t="s">
        <v>102</v>
      </c>
      <c r="Q54" s="127"/>
      <c r="R54" s="127"/>
      <c r="S54" s="6"/>
      <c r="T54" s="127" t="s">
        <v>103</v>
      </c>
      <c r="U54" s="127"/>
      <c r="V54" s="127"/>
    </row>
    <row r="55" spans="1:22" hidden="1" x14ac:dyDescent="0.25">
      <c r="A55" s="6"/>
      <c r="B55" s="6"/>
      <c r="C55" s="6"/>
      <c r="D55" s="6"/>
      <c r="E55" s="6"/>
      <c r="F55" s="6"/>
      <c r="P55" s="11"/>
      <c r="Q55" s="11"/>
      <c r="R55" s="11"/>
      <c r="S55" s="6"/>
      <c r="T55" s="11"/>
      <c r="U55" s="11"/>
      <c r="V55" s="7"/>
    </row>
    <row r="56" spans="1:22" hidden="1" x14ac:dyDescent="0.25">
      <c r="A56" s="128" t="s">
        <v>72</v>
      </c>
      <c r="B56" s="11" t="e">
        <f>IF(B40&gt;6000,6000,B40)</f>
        <v>#DIV/0!</v>
      </c>
      <c r="C56" s="11" t="e">
        <f>IF(C40&gt;6000,6000,C40)</f>
        <v>#DIV/0!</v>
      </c>
      <c r="D56" s="11" t="e">
        <f>IF(D40&gt;6000,6000,D40)</f>
        <v>#DIV/0!</v>
      </c>
      <c r="E56" s="11" t="e">
        <f>IF(E40&gt;6000,6000,E40)</f>
        <v>#DIV/0!</v>
      </c>
      <c r="F56" s="11" t="e">
        <f>IF(F40&gt;6000,6000,F40)</f>
        <v>#DIV/0!</v>
      </c>
      <c r="P56" s="90">
        <v>6000</v>
      </c>
      <c r="Q56" s="90"/>
      <c r="R56" s="11"/>
      <c r="S56" s="6"/>
      <c r="T56" s="90">
        <v>2000</v>
      </c>
      <c r="U56" s="90"/>
      <c r="V56" s="11"/>
    </row>
    <row r="57" spans="1:22" hidden="1" x14ac:dyDescent="0.25">
      <c r="A57" s="129"/>
      <c r="B57" s="11" t="e">
        <f>IF(B56&lt;2000,0,B56)</f>
        <v>#DIV/0!</v>
      </c>
      <c r="C57" s="11" t="e">
        <f>IF(C56&lt;2000,0,C56)</f>
        <v>#DIV/0!</v>
      </c>
      <c r="D57" s="11" t="e">
        <f>IF(D56&lt;2000,0,D56)</f>
        <v>#DIV/0!</v>
      </c>
      <c r="E57" s="11" t="e">
        <f>IF(E56&lt;2000,0,E56)</f>
        <v>#DIV/0!</v>
      </c>
      <c r="F57" s="11" t="e">
        <f>IF(F56&lt;2000,0,F56)</f>
        <v>#DIV/0!</v>
      </c>
      <c r="P57" s="11">
        <v>50</v>
      </c>
      <c r="Q57" s="11"/>
      <c r="R57" s="11"/>
      <c r="S57" s="6"/>
      <c r="T57" s="11">
        <v>50</v>
      </c>
      <c r="U57" s="11"/>
      <c r="V57" s="11"/>
    </row>
    <row r="58" spans="1:22" hidden="1" x14ac:dyDescent="0.25">
      <c r="A58" s="129"/>
      <c r="B58" s="11" t="e">
        <f>-((B57/4000)-1.5)*25</f>
        <v>#DIV/0!</v>
      </c>
      <c r="C58" s="11" t="e">
        <f>-((C57/4000)-1.5)*25</f>
        <v>#DIV/0!</v>
      </c>
      <c r="D58" s="11" t="e">
        <f>-((D57/4000)-1.5)*25</f>
        <v>#DIV/0!</v>
      </c>
      <c r="E58" s="11" t="e">
        <f>-((E57/4000)-1.5)*25</f>
        <v>#DIV/0!</v>
      </c>
      <c r="F58" s="11" t="e">
        <f>-((F57/4000)-1.5)*25</f>
        <v>#DIV/0!</v>
      </c>
      <c r="P58" s="90">
        <f>+P56*P57</f>
        <v>300000</v>
      </c>
      <c r="Q58" s="90"/>
      <c r="R58" s="90"/>
      <c r="S58" s="6"/>
      <c r="T58" s="90">
        <f>+T56*T57</f>
        <v>100000</v>
      </c>
      <c r="U58" s="90"/>
      <c r="V58" s="90"/>
    </row>
    <row r="59" spans="1:22" hidden="1" x14ac:dyDescent="0.25">
      <c r="A59" s="129"/>
      <c r="B59" s="11" t="e">
        <f>+B58</f>
        <v>#DIV/0!</v>
      </c>
      <c r="C59" s="11" t="e">
        <f>+C58</f>
        <v>#DIV/0!</v>
      </c>
      <c r="D59" s="11" t="e">
        <f>+D58</f>
        <v>#DIV/0!</v>
      </c>
      <c r="E59" s="11" t="e">
        <f>+E58</f>
        <v>#DIV/0!</v>
      </c>
      <c r="F59" s="11" t="e">
        <f>+F58</f>
        <v>#DIV/0!</v>
      </c>
      <c r="P59" s="11"/>
      <c r="Q59" s="11"/>
      <c r="R59" s="11"/>
      <c r="S59" s="6"/>
      <c r="T59" s="11"/>
      <c r="U59" s="11"/>
      <c r="V59" s="11"/>
    </row>
    <row r="60" spans="1:22" hidden="1" x14ac:dyDescent="0.25">
      <c r="A60" s="129"/>
      <c r="B60" s="11" t="e">
        <f>IF(B59&lt;0,0,B59)</f>
        <v>#DIV/0!</v>
      </c>
      <c r="C60" s="11" t="e">
        <f>IF(C59&lt;0,0,C59)</f>
        <v>#DIV/0!</v>
      </c>
      <c r="D60" s="11" t="e">
        <f>IF(D59&lt;0,0,D59)</f>
        <v>#DIV/0!</v>
      </c>
      <c r="E60" s="11" t="e">
        <f>IF(E59&lt;0,0,E59)</f>
        <v>#DIV/0!</v>
      </c>
      <c r="F60" s="11" t="e">
        <f>IF(F59&lt;0,0,F59)</f>
        <v>#DIV/0!</v>
      </c>
      <c r="P60" s="11"/>
      <c r="Q60" s="11"/>
      <c r="R60" s="11"/>
      <c r="S60" s="6"/>
      <c r="T60" s="11"/>
      <c r="U60" s="11"/>
      <c r="V60" s="11"/>
    </row>
    <row r="61" spans="1:22" hidden="1" x14ac:dyDescent="0.25">
      <c r="A61" s="130"/>
      <c r="B61" s="11" t="e">
        <f>IF(B60&gt;25,25,B60)</f>
        <v>#DIV/0!</v>
      </c>
      <c r="C61" s="11" t="e">
        <f>IF(C60&gt;25,25,C60)</f>
        <v>#DIV/0!</v>
      </c>
      <c r="D61" s="11" t="e">
        <f>IF(D60&gt;25,25,D60)</f>
        <v>#DIV/0!</v>
      </c>
      <c r="E61" s="11" t="e">
        <f>IF(E60&gt;25,25,E60)</f>
        <v>#DIV/0!</v>
      </c>
      <c r="F61" s="11" t="e">
        <f>IF(F60&gt;25,25,F60)</f>
        <v>#DIV/0!</v>
      </c>
      <c r="P61" s="11">
        <f>+P58/P57</f>
        <v>6000</v>
      </c>
      <c r="Q61" s="11"/>
      <c r="R61" s="11"/>
      <c r="S61" s="6"/>
      <c r="T61" s="11">
        <f>+T58/T57</f>
        <v>2000</v>
      </c>
      <c r="U61" s="11"/>
      <c r="V61" s="11"/>
    </row>
    <row r="62" spans="1:22" hidden="1" x14ac:dyDescent="0.25">
      <c r="A62" s="6"/>
      <c r="B62" s="6"/>
      <c r="C62" s="6"/>
      <c r="D62" s="6"/>
      <c r="E62" s="6"/>
      <c r="F62" s="6"/>
      <c r="P62" s="6"/>
      <c r="Q62" s="6"/>
      <c r="R62" s="6"/>
      <c r="S62" s="6"/>
      <c r="T62" s="6"/>
      <c r="U62" s="6"/>
    </row>
    <row r="63" spans="1:22" hidden="1" x14ac:dyDescent="0.25">
      <c r="A63" s="128" t="s">
        <v>73</v>
      </c>
      <c r="B63" s="11" t="e">
        <f>IF(B41&gt;1500,1500,B41)</f>
        <v>#DIV/0!</v>
      </c>
      <c r="C63" s="11" t="e">
        <f>IF(C41&gt;1500,1500,C41)</f>
        <v>#DIV/0!</v>
      </c>
      <c r="D63" s="11" t="e">
        <f>IF(D41&gt;1500,1500,D41)</f>
        <v>#DIV/0!</v>
      </c>
      <c r="E63" s="11" t="e">
        <f>IF(E41&gt;1500,1500,E41)</f>
        <v>#DIV/0!</v>
      </c>
      <c r="F63" s="11" t="e">
        <f>IF(F41&gt;1500,1500,F41)</f>
        <v>#DIV/0!</v>
      </c>
      <c r="P63" s="6"/>
      <c r="Q63" s="6"/>
      <c r="R63" s="6"/>
      <c r="S63" s="6"/>
      <c r="T63" s="6"/>
      <c r="U63" s="6"/>
    </row>
    <row r="64" spans="1:22" hidden="1" x14ac:dyDescent="0.25">
      <c r="A64" s="129"/>
      <c r="B64" s="11" t="e">
        <f>IF(B63&lt;500,0,B63)</f>
        <v>#DIV/0!</v>
      </c>
      <c r="C64" s="11" t="e">
        <f>IF(C63&lt;500,0,C63)</f>
        <v>#DIV/0!</v>
      </c>
      <c r="D64" s="11" t="e">
        <f>IF(D63&lt;500,0,D63)</f>
        <v>#DIV/0!</v>
      </c>
      <c r="E64" s="11" t="e">
        <f>IF(E63&lt;500,0,E63)</f>
        <v>#DIV/0!</v>
      </c>
      <c r="F64" s="11" t="e">
        <f>IF(F63&lt;500,0,F63)</f>
        <v>#DIV/0!</v>
      </c>
      <c r="P64" s="6"/>
      <c r="Q64" s="6"/>
      <c r="R64" s="6"/>
      <c r="S64" s="6"/>
      <c r="T64" s="6"/>
      <c r="U64" s="6"/>
    </row>
    <row r="65" spans="1:22" hidden="1" x14ac:dyDescent="0.25">
      <c r="A65" s="129"/>
      <c r="B65" s="11" t="e">
        <f>-((B64/1000)-1.5)*25</f>
        <v>#DIV/0!</v>
      </c>
      <c r="C65" s="11" t="e">
        <f>-((C64/1000)-1.5)*25</f>
        <v>#DIV/0!</v>
      </c>
      <c r="D65" s="11" t="e">
        <f>-((D64/1000)-1.5)*25</f>
        <v>#DIV/0!</v>
      </c>
      <c r="E65" s="11" t="e">
        <f>-((E64/1000)-1.5)*25</f>
        <v>#DIV/0!</v>
      </c>
      <c r="F65" s="11" t="e">
        <f>-((F64/1000)-1.5)*25</f>
        <v>#DIV/0!</v>
      </c>
      <c r="P65" s="6"/>
      <c r="Q65" s="6"/>
      <c r="R65" s="6"/>
      <c r="S65" s="6"/>
      <c r="T65" s="6"/>
      <c r="U65" s="6"/>
    </row>
    <row r="66" spans="1:22" hidden="1" x14ac:dyDescent="0.25">
      <c r="A66" s="129"/>
      <c r="B66" s="11" t="e">
        <f>+B65</f>
        <v>#DIV/0!</v>
      </c>
      <c r="C66" s="11" t="e">
        <f>+C65</f>
        <v>#DIV/0!</v>
      </c>
      <c r="D66" s="11" t="e">
        <f>+D65</f>
        <v>#DIV/0!</v>
      </c>
      <c r="E66" s="11" t="e">
        <f>+E65</f>
        <v>#DIV/0!</v>
      </c>
      <c r="F66" s="11" t="e">
        <f>+F65</f>
        <v>#DIV/0!</v>
      </c>
      <c r="P66" s="6"/>
      <c r="Q66" s="6"/>
      <c r="R66" s="6"/>
      <c r="S66" s="6"/>
      <c r="T66" s="6"/>
      <c r="U66" s="6"/>
    </row>
    <row r="67" spans="1:22" hidden="1" x14ac:dyDescent="0.25">
      <c r="A67" s="129"/>
      <c r="B67" s="11" t="e">
        <f>IF(B66&lt;0,0,B66)</f>
        <v>#DIV/0!</v>
      </c>
      <c r="C67" s="11" t="e">
        <f>IF(C66&lt;0,0,C66)</f>
        <v>#DIV/0!</v>
      </c>
      <c r="D67" s="11" t="e">
        <f>IF(D66&lt;0,0,D66)</f>
        <v>#DIV/0!</v>
      </c>
      <c r="E67" s="11" t="e">
        <f>IF(E66&lt;0,0,E66)</f>
        <v>#DIV/0!</v>
      </c>
      <c r="F67" s="11" t="e">
        <f>IF(F66&lt;0,0,F66)</f>
        <v>#DIV/0!</v>
      </c>
      <c r="P67" s="6"/>
      <c r="Q67" s="6">
        <f>5/85</f>
        <v>5.8823529411764705E-2</v>
      </c>
      <c r="R67" s="6"/>
      <c r="S67" s="6"/>
      <c r="T67" s="6"/>
      <c r="U67" s="6"/>
    </row>
    <row r="68" spans="1:22" hidden="1" x14ac:dyDescent="0.25">
      <c r="A68" s="130"/>
      <c r="B68" s="11" t="e">
        <f>IF(B67&gt;25,25,B67)</f>
        <v>#DIV/0!</v>
      </c>
      <c r="C68" s="11" t="e">
        <f>IF(C67&gt;25,25,C67)</f>
        <v>#DIV/0!</v>
      </c>
      <c r="D68" s="11" t="e">
        <f>IF(D67&gt;25,25,D67)</f>
        <v>#DIV/0!</v>
      </c>
      <c r="E68" s="11" t="e">
        <f>IF(E67&gt;25,25,E67)</f>
        <v>#DIV/0!</v>
      </c>
      <c r="F68" s="11" t="e">
        <f>IF(F67&gt;25,25,F67)</f>
        <v>#DIV/0!</v>
      </c>
      <c r="P68" s="6"/>
      <c r="Q68" s="6"/>
      <c r="R68" s="6"/>
      <c r="S68" s="6"/>
      <c r="T68" s="6"/>
      <c r="U68" s="6"/>
    </row>
    <row r="69" spans="1:22" hidden="1" x14ac:dyDescent="0.25">
      <c r="A69" s="6"/>
      <c r="B69" s="6"/>
      <c r="C69" s="6"/>
      <c r="D69" s="6"/>
      <c r="E69" s="6"/>
      <c r="F69" s="6"/>
      <c r="P69" s="6"/>
      <c r="Q69" s="6"/>
      <c r="R69" s="6"/>
      <c r="S69" s="6"/>
      <c r="T69" s="6"/>
      <c r="U69" s="6"/>
    </row>
    <row r="70" spans="1:22" hidden="1" x14ac:dyDescent="0.25">
      <c r="A70" s="128" t="s">
        <v>88</v>
      </c>
      <c r="B70" s="39">
        <f>+B26+B27+B28</f>
        <v>0</v>
      </c>
      <c r="C70" s="39">
        <f>+C26+C27+C28</f>
        <v>0</v>
      </c>
      <c r="D70" s="39">
        <f>+D26+D27+D28</f>
        <v>0</v>
      </c>
      <c r="E70" s="39">
        <f>+E26+E27+E28</f>
        <v>0</v>
      </c>
      <c r="F70" s="39">
        <f>+F26+F27+F28</f>
        <v>0</v>
      </c>
      <c r="P70" s="54" t="e">
        <f>+B70/B25</f>
        <v>#DIV/0!</v>
      </c>
      <c r="Q70" s="6"/>
      <c r="R70" s="6"/>
      <c r="S70" s="6"/>
      <c r="T70" s="6"/>
      <c r="U70" s="6"/>
    </row>
    <row r="71" spans="1:22" hidden="1" x14ac:dyDescent="0.25">
      <c r="A71" s="129"/>
      <c r="B71" s="52" t="e">
        <f>IF(B70/B25&lt;=5%,0%,B70/B25)</f>
        <v>#DIV/0!</v>
      </c>
      <c r="C71" s="52" t="e">
        <f>IF(C70/C25&lt;=5%,0%,C70/C25)</f>
        <v>#DIV/0!</v>
      </c>
      <c r="D71" s="52" t="e">
        <f>IF(D70/D25&lt;=5%,0%,D70/D25)</f>
        <v>#DIV/0!</v>
      </c>
      <c r="E71" s="52" t="e">
        <f>IF(E70/E25&lt;=5%,0%,E70/E25)</f>
        <v>#DIV/0!</v>
      </c>
      <c r="F71" s="52" t="e">
        <f>IF(F70/F25&lt;=5%,0%,F70/F25)</f>
        <v>#DIV/0!</v>
      </c>
      <c r="P71" s="53" t="e">
        <f>+B70/B25</f>
        <v>#DIV/0!</v>
      </c>
      <c r="Q71" s="6"/>
      <c r="R71" s="6"/>
      <c r="S71" s="6"/>
      <c r="T71" s="6"/>
      <c r="U71" s="6"/>
    </row>
    <row r="72" spans="1:22" hidden="1" x14ac:dyDescent="0.25">
      <c r="A72" s="129"/>
      <c r="B72" s="51" t="e">
        <f>+B71</f>
        <v>#DIV/0!</v>
      </c>
      <c r="C72" s="51" t="e">
        <f>+C71</f>
        <v>#DIV/0!</v>
      </c>
      <c r="D72" s="51" t="e">
        <f>+D71</f>
        <v>#DIV/0!</v>
      </c>
      <c r="E72" s="51" t="e">
        <f>+E71</f>
        <v>#DIV/0!</v>
      </c>
      <c r="F72" s="51" t="e">
        <f>+F71</f>
        <v>#DIV/0!</v>
      </c>
      <c r="P72" s="6"/>
      <c r="Q72" s="6"/>
      <c r="R72" s="6"/>
      <c r="S72" s="6"/>
      <c r="T72" s="6"/>
      <c r="U72" s="6"/>
    </row>
    <row r="73" spans="1:22" hidden="1" x14ac:dyDescent="0.25">
      <c r="A73" s="129"/>
      <c r="B73" s="11" t="e">
        <f>20*((B72-5%)/85%)</f>
        <v>#DIV/0!</v>
      </c>
      <c r="C73" s="11" t="e">
        <f>20*((C72-5%)/85%)</f>
        <v>#DIV/0!</v>
      </c>
      <c r="D73" s="11" t="e">
        <f>20*((D72-5%)/85%)</f>
        <v>#DIV/0!</v>
      </c>
      <c r="E73" s="11" t="e">
        <f>20*((E72-5%)/85%)</f>
        <v>#DIV/0!</v>
      </c>
      <c r="F73" s="11" t="e">
        <f>20*((F72-5%)/85%)</f>
        <v>#DIV/0!</v>
      </c>
      <c r="P73" s="55" t="e">
        <f>+B73+B74</f>
        <v>#DIV/0!</v>
      </c>
      <c r="Q73" s="6"/>
      <c r="R73" s="6"/>
      <c r="S73" s="6"/>
      <c r="T73" s="6"/>
      <c r="U73" s="6"/>
    </row>
    <row r="74" spans="1:22" hidden="1" x14ac:dyDescent="0.25">
      <c r="A74" s="129"/>
      <c r="B74" s="11"/>
      <c r="C74" s="11"/>
      <c r="D74" s="11"/>
      <c r="E74" s="11"/>
      <c r="F74" s="11"/>
      <c r="P74" s="6"/>
      <c r="Q74" s="6"/>
      <c r="R74" s="6"/>
      <c r="S74" s="6"/>
      <c r="T74" s="6"/>
      <c r="U74" s="6"/>
    </row>
    <row r="75" spans="1:22" hidden="1" x14ac:dyDescent="0.25">
      <c r="A75" s="130"/>
      <c r="B75" s="11" t="e">
        <f>IF(B73&gt;20,20,B73)</f>
        <v>#DIV/0!</v>
      </c>
      <c r="C75" s="11" t="e">
        <f>IF(C73&gt;20,20,C73)</f>
        <v>#DIV/0!</v>
      </c>
      <c r="D75" s="11" t="e">
        <f>IF(D73&gt;20,20,D73)</f>
        <v>#DIV/0!</v>
      </c>
      <c r="E75" s="11" t="e">
        <f>IF(E73&gt;20,20,E73)</f>
        <v>#DIV/0!</v>
      </c>
      <c r="F75" s="11" t="e">
        <f>IF(F73&gt;20,20,F73)</f>
        <v>#DIV/0!</v>
      </c>
      <c r="P75" s="6"/>
      <c r="Q75" s="6"/>
      <c r="R75" s="6"/>
      <c r="S75" s="6"/>
      <c r="T75" s="6"/>
      <c r="U75" s="6"/>
    </row>
    <row r="76" spans="1:22" hidden="1" x14ac:dyDescent="0.25">
      <c r="A76" s="6"/>
      <c r="B76" s="6"/>
      <c r="C76" s="6"/>
      <c r="D76" s="6"/>
      <c r="E76" s="6"/>
      <c r="F76" s="6"/>
      <c r="P76" s="127" t="s">
        <v>104</v>
      </c>
      <c r="Q76" s="127"/>
      <c r="R76" s="127"/>
      <c r="S76" s="6"/>
      <c r="T76" s="127" t="s">
        <v>105</v>
      </c>
      <c r="U76" s="127"/>
      <c r="V76" s="127"/>
    </row>
    <row r="77" spans="1:22" hidden="1" x14ac:dyDescent="0.25">
      <c r="A77" s="131" t="s">
        <v>45</v>
      </c>
      <c r="B77" s="66">
        <f>+B5</f>
        <v>0</v>
      </c>
      <c r="C77" s="67">
        <f>+C5</f>
        <v>0</v>
      </c>
      <c r="D77" s="67">
        <f>+D5</f>
        <v>0</v>
      </c>
      <c r="E77" s="67">
        <f>+E5</f>
        <v>0</v>
      </c>
      <c r="F77" s="67">
        <f>+F5</f>
        <v>0</v>
      </c>
      <c r="P77" s="11"/>
      <c r="Q77" s="11"/>
      <c r="R77" s="11"/>
      <c r="S77" s="6"/>
      <c r="T77" s="11"/>
      <c r="U77" s="11"/>
      <c r="V77" s="7"/>
    </row>
    <row r="78" spans="1:22" hidden="1" x14ac:dyDescent="0.25">
      <c r="A78" s="132"/>
      <c r="B78" s="67" t="e">
        <f>+#REF!</f>
        <v>#REF!</v>
      </c>
      <c r="C78" s="67" t="e">
        <f>+#REF!</f>
        <v>#REF!</v>
      </c>
      <c r="D78" s="67" t="e">
        <f>+#REF!</f>
        <v>#REF!</v>
      </c>
      <c r="E78" s="67" t="e">
        <f>+#REF!</f>
        <v>#REF!</v>
      </c>
      <c r="F78" s="67" t="e">
        <f>+#REF!</f>
        <v>#REF!</v>
      </c>
      <c r="P78" s="90">
        <v>2000</v>
      </c>
      <c r="Q78" s="90"/>
      <c r="R78" s="11"/>
      <c r="S78" s="6"/>
      <c r="T78" s="90">
        <v>500</v>
      </c>
      <c r="U78" s="90"/>
      <c r="V78" s="11"/>
    </row>
    <row r="79" spans="1:22" hidden="1" x14ac:dyDescent="0.25">
      <c r="A79" s="132"/>
      <c r="B79" s="67" t="e">
        <f>+#REF!</f>
        <v>#REF!</v>
      </c>
      <c r="C79" s="67" t="e">
        <f>+#REF!</f>
        <v>#REF!</v>
      </c>
      <c r="D79" s="67" t="e">
        <f>+#REF!</f>
        <v>#REF!</v>
      </c>
      <c r="E79" s="67" t="e">
        <f>+#REF!</f>
        <v>#REF!</v>
      </c>
      <c r="F79" s="67" t="e">
        <f>+#REF!</f>
        <v>#REF!</v>
      </c>
      <c r="P79" s="11">
        <v>50</v>
      </c>
      <c r="Q79" s="11"/>
      <c r="R79" s="11"/>
      <c r="S79" s="6"/>
      <c r="T79" s="11">
        <v>50</v>
      </c>
      <c r="U79" s="11"/>
      <c r="V79" s="11"/>
    </row>
    <row r="80" spans="1:22" hidden="1" x14ac:dyDescent="0.25">
      <c r="A80" s="132"/>
      <c r="B80" s="68">
        <f>+B25-B26-B27-B28</f>
        <v>0</v>
      </c>
      <c r="C80" s="68">
        <f>+C25-C26-C27-C28</f>
        <v>0</v>
      </c>
      <c r="D80" s="68">
        <f>+D25-D26-D27-D28</f>
        <v>0</v>
      </c>
      <c r="E80" s="68">
        <f>+E25-E26-E27-E28</f>
        <v>0</v>
      </c>
      <c r="F80" s="68">
        <f>+F25-F26-F27-F28</f>
        <v>0</v>
      </c>
      <c r="P80" s="90">
        <f>+P78*P79</f>
        <v>100000</v>
      </c>
      <c r="Q80" s="90"/>
      <c r="R80" s="90"/>
      <c r="S80" s="6"/>
      <c r="T80" s="90">
        <f>+T78*T79</f>
        <v>25000</v>
      </c>
      <c r="U80" s="90"/>
      <c r="V80" s="90"/>
    </row>
    <row r="81" spans="1:22" hidden="1" x14ac:dyDescent="0.25">
      <c r="A81" s="132"/>
      <c r="B81" s="67">
        <f>IF(B80=0,0,+((B77-B78)*B79)/B80)</f>
        <v>0</v>
      </c>
      <c r="C81" s="67">
        <f>IF(C80=0,0,+((C77-C78)*C79)/C80)</f>
        <v>0</v>
      </c>
      <c r="D81" s="67">
        <f>IF(D80=0,0,+((D77-D78)*D79)/D80)</f>
        <v>0</v>
      </c>
      <c r="E81" s="67">
        <f>IF(E80=0,0,+((E77-E78)*E79)/E80)</f>
        <v>0</v>
      </c>
      <c r="F81" s="67">
        <f>IF(F80=0,0,+((F77-F78)*F79)/F80)</f>
        <v>0</v>
      </c>
      <c r="P81" s="11">
        <v>1350</v>
      </c>
      <c r="Q81" s="11"/>
      <c r="R81" s="11"/>
      <c r="S81" s="6"/>
      <c r="T81" s="11">
        <v>1350</v>
      </c>
      <c r="U81" s="11"/>
      <c r="V81" s="11"/>
    </row>
    <row r="82" spans="1:22" hidden="1" x14ac:dyDescent="0.25">
      <c r="A82" s="132"/>
      <c r="B82" s="67">
        <f>10*((B81-0.1)/0.9)</f>
        <v>-1.1111111111111112</v>
      </c>
      <c r="C82" s="67">
        <f>10*((C81-0.1)/0.9)</f>
        <v>-1.1111111111111112</v>
      </c>
      <c r="D82" s="67">
        <f>10*((D81-0.1)/0.9)</f>
        <v>-1.1111111111111112</v>
      </c>
      <c r="E82" s="67">
        <f>10*((E81-0.1)/0.9)</f>
        <v>-1.1111111111111112</v>
      </c>
      <c r="F82" s="67">
        <f>10*((F81-0.1)/0.9)</f>
        <v>-1.1111111111111112</v>
      </c>
      <c r="P82" s="11">
        <f>+P79*P81</f>
        <v>67500</v>
      </c>
      <c r="Q82" s="11"/>
      <c r="R82" s="11"/>
      <c r="S82" s="6"/>
      <c r="T82" s="11">
        <f>+T79*T81</f>
        <v>67500</v>
      </c>
      <c r="U82" s="11"/>
      <c r="V82" s="11"/>
    </row>
    <row r="83" spans="1:22" hidden="1" x14ac:dyDescent="0.25">
      <c r="A83" s="133"/>
      <c r="B83" s="67">
        <f>IF(B82&gt;10,10,B82)</f>
        <v>-1.1111111111111112</v>
      </c>
      <c r="C83" s="67">
        <f>IF(C82&gt;10,10,C82)</f>
        <v>-1.1111111111111112</v>
      </c>
      <c r="D83" s="67">
        <f>IF(D82&gt;10,10,D82)</f>
        <v>-1.1111111111111112</v>
      </c>
      <c r="E83" s="67">
        <f>IF(E82&gt;10,10,E82)</f>
        <v>-1.1111111111111112</v>
      </c>
      <c r="F83" s="67">
        <f>IF(F82&gt;10,10,F82)</f>
        <v>-1.1111111111111112</v>
      </c>
      <c r="P83" s="11">
        <f>+P80/P79</f>
        <v>2000</v>
      </c>
      <c r="Q83" s="11"/>
      <c r="R83" s="11"/>
      <c r="S83" s="6"/>
      <c r="T83" s="11">
        <f>+T80/T79</f>
        <v>500</v>
      </c>
      <c r="U83" s="11"/>
      <c r="V83" s="11"/>
    </row>
    <row r="84" spans="1:22" hidden="1" x14ac:dyDescent="0.25">
      <c r="A84" s="6"/>
      <c r="B84" s="6"/>
      <c r="C84" s="6"/>
      <c r="D84" s="6"/>
      <c r="E84" s="6"/>
      <c r="F84" s="6"/>
      <c r="P84" s="6"/>
      <c r="Q84" s="6"/>
      <c r="R84" s="6"/>
      <c r="S84" s="6"/>
      <c r="T84" s="6"/>
      <c r="U84" s="6"/>
    </row>
    <row r="85" spans="1:22" hidden="1" x14ac:dyDescent="0.25">
      <c r="A85" s="6"/>
      <c r="B85" s="32">
        <v>0</v>
      </c>
      <c r="C85" s="32">
        <v>0</v>
      </c>
      <c r="D85" s="32">
        <v>0</v>
      </c>
      <c r="E85" s="32">
        <v>0</v>
      </c>
      <c r="F85" s="32">
        <v>0</v>
      </c>
      <c r="P85" s="6"/>
      <c r="Q85" s="6"/>
      <c r="R85" s="6"/>
      <c r="S85" s="6"/>
      <c r="T85" s="6"/>
      <c r="U85" s="6"/>
    </row>
    <row r="86" spans="1:22" hidden="1" x14ac:dyDescent="0.25">
      <c r="A86" s="6"/>
      <c r="B86" s="6"/>
      <c r="C86" s="6"/>
      <c r="D86" s="6"/>
      <c r="E86" s="6"/>
      <c r="F86" s="6"/>
      <c r="P86" s="6"/>
      <c r="Q86" s="6"/>
      <c r="R86" s="6"/>
      <c r="S86" s="6"/>
      <c r="T86" s="6"/>
      <c r="U86" s="6"/>
    </row>
    <row r="87" spans="1:22" hidden="1" x14ac:dyDescent="0.25">
      <c r="A87" s="40" t="s">
        <v>44</v>
      </c>
      <c r="B87" s="41"/>
      <c r="C87" s="41"/>
      <c r="D87" s="41"/>
      <c r="E87" s="41"/>
      <c r="F87" s="41"/>
      <c r="P87" s="6"/>
      <c r="Q87" s="6"/>
      <c r="R87" s="6"/>
      <c r="S87" s="6"/>
      <c r="T87" s="6"/>
      <c r="U87" s="6"/>
    </row>
    <row r="88" spans="1:22" hidden="1" x14ac:dyDescent="0.25">
      <c r="A88" s="11" t="s">
        <v>46</v>
      </c>
      <c r="B88" s="11">
        <f>IF(B7="Nessun progetto",0,0)</f>
        <v>0</v>
      </c>
      <c r="C88" s="11">
        <f>IF(C7="Nessun progetto",0,0)</f>
        <v>0</v>
      </c>
      <c r="D88" s="11">
        <f>IF(D7="Nessun progetto",0,0)</f>
        <v>0</v>
      </c>
      <c r="E88" s="11">
        <f>IF(E7="Nessun progetto",0,0)</f>
        <v>0</v>
      </c>
      <c r="F88" s="11">
        <f>IF(F7="Nessun progetto",0,0)</f>
        <v>0</v>
      </c>
      <c r="P88" s="6"/>
      <c r="Q88" s="6"/>
      <c r="R88" s="6"/>
      <c r="S88" s="6"/>
      <c r="T88" s="6"/>
      <c r="U88" s="6"/>
    </row>
    <row r="89" spans="1:22" hidden="1" x14ac:dyDescent="0.25">
      <c r="A89" s="11" t="s">
        <v>47</v>
      </c>
      <c r="B89" s="11">
        <f>IF(B7="PFTE",10,0)</f>
        <v>0</v>
      </c>
      <c r="C89" s="11">
        <f>IF(C7="PFTE",10,0)</f>
        <v>0</v>
      </c>
      <c r="D89" s="11">
        <f>IF(D7="PFTE",10,0)</f>
        <v>0</v>
      </c>
      <c r="E89" s="11">
        <f>IF(E7="PFTE",10,0)</f>
        <v>0</v>
      </c>
      <c r="F89" s="11">
        <f>IF(F7="PFTE",10,0)</f>
        <v>0</v>
      </c>
      <c r="P89" s="6"/>
      <c r="Q89" s="6"/>
      <c r="R89" s="6"/>
      <c r="S89" s="6"/>
      <c r="T89" s="6"/>
      <c r="U89" s="6"/>
    </row>
    <row r="90" spans="1:22" hidden="1" x14ac:dyDescent="0.25">
      <c r="A90" s="11" t="s">
        <v>48</v>
      </c>
      <c r="B90" s="11">
        <f>IF(B7="Progetto Esecutivo",22,0)</f>
        <v>0</v>
      </c>
      <c r="C90" s="11">
        <f>IF(C7="Progetto Esecutivo",22,0)</f>
        <v>0</v>
      </c>
      <c r="D90" s="11">
        <f>IF(D7="Progetto Esecutivo",22,0)</f>
        <v>0</v>
      </c>
      <c r="E90" s="11">
        <f>IF(E7="Progetto Esecutivo",22,0)</f>
        <v>0</v>
      </c>
      <c r="F90" s="11">
        <f>IF(F7="Progetto Esecutivo",22,0)</f>
        <v>0</v>
      </c>
      <c r="P90" s="6"/>
      <c r="Q90" s="6"/>
      <c r="R90" s="6"/>
      <c r="S90" s="6"/>
      <c r="T90" s="6"/>
      <c r="U90" s="6"/>
    </row>
    <row r="91" spans="1:22" hidden="1" x14ac:dyDescent="0.25">
      <c r="A91" s="20" t="s">
        <v>49</v>
      </c>
      <c r="B91" s="11">
        <f>SUM(B88:B90)</f>
        <v>0</v>
      </c>
      <c r="C91" s="11">
        <f t="shared" ref="C91:F91" si="8">SUM(C88:C90)</f>
        <v>0</v>
      </c>
      <c r="D91" s="11">
        <f t="shared" si="8"/>
        <v>0</v>
      </c>
      <c r="E91" s="11">
        <f t="shared" si="8"/>
        <v>0</v>
      </c>
      <c r="F91" s="11">
        <f t="shared" si="8"/>
        <v>0</v>
      </c>
      <c r="P91" s="6"/>
      <c r="Q91" s="6"/>
      <c r="R91" s="6"/>
      <c r="S91" s="6"/>
      <c r="T91" s="6"/>
      <c r="U91" s="6"/>
    </row>
    <row r="92" spans="1:22" hidden="1" x14ac:dyDescent="0.25">
      <c r="A92" s="6"/>
      <c r="B92" s="6"/>
      <c r="C92" s="6"/>
      <c r="D92" s="6"/>
      <c r="E92" s="6"/>
      <c r="F92" s="6"/>
      <c r="P92" s="6"/>
      <c r="Q92" s="6"/>
      <c r="R92" s="6"/>
      <c r="S92" s="6"/>
      <c r="T92" s="6"/>
      <c r="U92" s="6"/>
    </row>
    <row r="93" spans="1:22" hidden="1" x14ac:dyDescent="0.25">
      <c r="A93" s="6"/>
      <c r="B93" s="11">
        <v>0</v>
      </c>
      <c r="C93" s="11">
        <v>0</v>
      </c>
      <c r="D93" s="11">
        <v>0</v>
      </c>
      <c r="E93" s="11">
        <v>0</v>
      </c>
      <c r="F93" s="11">
        <v>0</v>
      </c>
      <c r="P93" s="6"/>
      <c r="Q93" s="6"/>
      <c r="R93" s="6"/>
      <c r="S93" s="6"/>
      <c r="T93" s="6"/>
      <c r="U93" s="6"/>
    </row>
    <row r="94" spans="1:22" hidden="1" x14ac:dyDescent="0.25">
      <c r="B94"/>
      <c r="P94" s="6"/>
      <c r="Q94" s="6"/>
      <c r="R94" s="6"/>
      <c r="S94" s="6"/>
      <c r="T94" s="6"/>
      <c r="U94" s="6"/>
    </row>
    <row r="95" spans="1:22" hidden="1" x14ac:dyDescent="0.25">
      <c r="A95" s="1"/>
      <c r="B95" s="42"/>
      <c r="C95" s="42"/>
      <c r="D95" s="42"/>
      <c r="E95" s="39">
        <f>SUM(B8:F8)</f>
        <v>0</v>
      </c>
      <c r="F95" s="42"/>
      <c r="P95" s="6"/>
      <c r="Q95" s="6"/>
      <c r="R95" s="6"/>
      <c r="S95" s="6"/>
      <c r="T95" s="6"/>
      <c r="U95" s="6"/>
    </row>
    <row r="96" spans="1:22" ht="15.75" hidden="1" x14ac:dyDescent="0.25">
      <c r="A96" s="1"/>
      <c r="B96" s="32" t="s">
        <v>50</v>
      </c>
      <c r="C96" s="32" t="s">
        <v>51</v>
      </c>
      <c r="D96" s="43"/>
      <c r="E96" s="39" t="e">
        <f>SUM(#REF!)</f>
        <v>#REF!</v>
      </c>
      <c r="F96" s="43"/>
      <c r="P96" s="6"/>
      <c r="Q96" s="6"/>
      <c r="R96" s="6"/>
      <c r="S96" s="6"/>
      <c r="T96" s="6"/>
      <c r="U96" s="6"/>
    </row>
    <row r="97" spans="1:21" ht="15.75" hidden="1" x14ac:dyDescent="0.25">
      <c r="A97" s="1"/>
      <c r="B97" s="11"/>
      <c r="C97" s="11"/>
      <c r="D97" s="43"/>
      <c r="E97" s="39">
        <f>SUM(B10:F10)</f>
        <v>0</v>
      </c>
      <c r="F97" s="43"/>
      <c r="P97" s="6"/>
      <c r="Q97" s="6"/>
      <c r="R97" s="6"/>
      <c r="S97" s="6"/>
      <c r="T97" s="6"/>
      <c r="U97" s="6"/>
    </row>
    <row r="98" spans="1:21" ht="15.75" hidden="1" x14ac:dyDescent="0.25">
      <c r="A98" s="1"/>
      <c r="B98" s="44">
        <f>SUM(B39:F39)</f>
        <v>0</v>
      </c>
      <c r="C98" s="11" t="e">
        <f>+B98/#REF!</f>
        <v>#REF!</v>
      </c>
      <c r="D98" s="43"/>
      <c r="E98" s="39">
        <f>SUM(B11:F11)</f>
        <v>0</v>
      </c>
      <c r="F98" s="43"/>
      <c r="P98" s="6"/>
      <c r="Q98" s="6"/>
      <c r="R98" s="6"/>
      <c r="S98" s="6"/>
      <c r="T98" s="6"/>
      <c r="U98" s="6"/>
    </row>
    <row r="99" spans="1:21" ht="15.75" hidden="1" x14ac:dyDescent="0.25">
      <c r="A99" s="1"/>
      <c r="B99" s="43"/>
      <c r="C99" s="43"/>
      <c r="D99" s="43"/>
      <c r="E99" s="39">
        <f>SUM(B23:F23)</f>
        <v>0</v>
      </c>
      <c r="F99" s="43"/>
      <c r="P99" s="6"/>
      <c r="Q99" s="6"/>
      <c r="R99" s="6"/>
      <c r="S99" s="6"/>
      <c r="T99" s="6"/>
      <c r="U99" s="6"/>
    </row>
    <row r="100" spans="1:21" ht="15.75" hidden="1" x14ac:dyDescent="0.25">
      <c r="A100" s="1"/>
      <c r="B100" s="43"/>
      <c r="C100" s="43"/>
      <c r="D100" s="43"/>
      <c r="E100" s="39" t="e">
        <f>SUM(#REF!)</f>
        <v>#REF!</v>
      </c>
      <c r="F100" s="43"/>
      <c r="P100" s="6"/>
      <c r="Q100" s="6"/>
      <c r="R100" s="6"/>
      <c r="S100" s="6"/>
      <c r="T100" s="6"/>
      <c r="U100" s="6"/>
    </row>
    <row r="101" spans="1:21" ht="15.75" hidden="1" x14ac:dyDescent="0.25">
      <c r="A101" s="1"/>
      <c r="B101" s="43"/>
      <c r="C101" s="43"/>
      <c r="D101" s="43"/>
      <c r="E101" s="39" t="e">
        <f>SUM(#REF!)</f>
        <v>#REF!</v>
      </c>
      <c r="F101" s="43"/>
      <c r="P101" s="6"/>
      <c r="Q101" s="6"/>
      <c r="R101" s="6"/>
      <c r="S101" s="6"/>
      <c r="T101" s="6"/>
      <c r="U101" s="6"/>
    </row>
    <row r="102" spans="1:21" ht="15.75" hidden="1" x14ac:dyDescent="0.25">
      <c r="A102" s="1"/>
      <c r="B102" s="43"/>
      <c r="C102" s="43"/>
      <c r="D102" s="43"/>
      <c r="E102" s="39">
        <f>SUM(B24:F24)</f>
        <v>0</v>
      </c>
      <c r="F102" s="43"/>
      <c r="P102" s="6"/>
      <c r="Q102" s="6"/>
      <c r="R102" s="6"/>
      <c r="S102" s="6"/>
      <c r="T102" s="6"/>
      <c r="U102" s="6"/>
    </row>
    <row r="103" spans="1:21" ht="15.75" hidden="1" x14ac:dyDescent="0.25">
      <c r="A103" s="1"/>
      <c r="B103" s="43"/>
      <c r="C103" s="43"/>
      <c r="D103" s="43"/>
      <c r="E103" s="39" t="e">
        <f>SUM(#REF!)</f>
        <v>#REF!</v>
      </c>
      <c r="F103" s="43"/>
      <c r="P103" s="6"/>
      <c r="Q103" s="6"/>
      <c r="R103" s="6"/>
      <c r="S103" s="6"/>
      <c r="T103" s="6"/>
      <c r="U103" s="6"/>
    </row>
    <row r="104" spans="1:21" ht="15.75" hidden="1" x14ac:dyDescent="0.25">
      <c r="A104" s="1"/>
      <c r="B104" s="43"/>
      <c r="C104" s="43"/>
      <c r="D104" s="43"/>
      <c r="E104" s="39">
        <f>SUM(B25:F25)</f>
        <v>0</v>
      </c>
      <c r="F104" s="43"/>
      <c r="P104" s="6"/>
      <c r="Q104" s="6"/>
      <c r="R104" s="6"/>
      <c r="S104" s="6"/>
      <c r="T104" s="6"/>
      <c r="U104" s="6"/>
    </row>
    <row r="105" spans="1:21" ht="15.75" hidden="1" x14ac:dyDescent="0.25">
      <c r="A105" s="1"/>
      <c r="B105" s="43"/>
      <c r="C105" s="43"/>
      <c r="D105" s="43"/>
      <c r="E105" s="39">
        <f>SUM(B26:F26)</f>
        <v>0</v>
      </c>
      <c r="F105" s="43"/>
      <c r="P105" s="6"/>
      <c r="Q105" s="6"/>
      <c r="R105" s="6"/>
      <c r="S105" s="6"/>
      <c r="T105" s="6"/>
      <c r="U105" s="6"/>
    </row>
    <row r="106" spans="1:21" ht="15.75" hidden="1" x14ac:dyDescent="0.25">
      <c r="A106" s="1"/>
      <c r="B106" s="43"/>
      <c r="C106" s="43"/>
      <c r="D106" s="43"/>
      <c r="E106" s="39">
        <f>SUM(B27:F27)</f>
        <v>0</v>
      </c>
      <c r="F106" s="43"/>
      <c r="P106" s="6"/>
      <c r="Q106" s="6"/>
      <c r="R106" s="6"/>
      <c r="S106" s="6"/>
      <c r="T106" s="6"/>
      <c r="U106" s="6"/>
    </row>
    <row r="107" spans="1:21" ht="15.75" hidden="1" x14ac:dyDescent="0.25">
      <c r="A107" s="1"/>
      <c r="B107" s="43"/>
      <c r="C107" s="43"/>
      <c r="D107" s="43"/>
      <c r="E107" s="39">
        <f>SUM(B28:F28)</f>
        <v>0</v>
      </c>
      <c r="F107" s="43"/>
      <c r="P107" s="6"/>
      <c r="Q107" s="6"/>
      <c r="R107" s="6"/>
      <c r="S107" s="6"/>
      <c r="T107" s="6"/>
      <c r="U107" s="6"/>
    </row>
    <row r="108" spans="1:21" hidden="1" x14ac:dyDescent="0.25">
      <c r="A108" s="1"/>
      <c r="B108"/>
      <c r="P108" s="6"/>
      <c r="Q108" s="6"/>
      <c r="R108" s="6"/>
      <c r="S108" s="6"/>
      <c r="T108" s="6"/>
      <c r="U108" s="6"/>
    </row>
    <row r="109" spans="1:21" hidden="1" x14ac:dyDescent="0.25">
      <c r="B109"/>
      <c r="P109" s="6"/>
      <c r="Q109" s="6"/>
      <c r="R109" s="6"/>
      <c r="S109" s="6"/>
      <c r="T109" s="6"/>
      <c r="U109" s="6"/>
    </row>
    <row r="110" spans="1:21" hidden="1" x14ac:dyDescent="0.25">
      <c r="B110"/>
      <c r="P110" s="6"/>
      <c r="Q110" s="6"/>
      <c r="R110" s="6"/>
      <c r="S110" s="6"/>
      <c r="T110" s="6"/>
      <c r="U110" s="6"/>
    </row>
    <row r="111" spans="1:21" hidden="1" x14ac:dyDescent="0.25">
      <c r="A111" s="2" t="s">
        <v>13</v>
      </c>
      <c r="B111"/>
      <c r="P111" s="6"/>
      <c r="Q111" s="6"/>
      <c r="R111" s="6"/>
      <c r="S111" s="6"/>
      <c r="T111" s="6"/>
      <c r="U111" s="6"/>
    </row>
    <row r="112" spans="1:21" hidden="1" x14ac:dyDescent="0.25">
      <c r="A112" s="2" t="s">
        <v>20</v>
      </c>
      <c r="B112"/>
      <c r="P112" s="6"/>
      <c r="Q112" s="6"/>
      <c r="R112" s="6"/>
      <c r="S112" s="6"/>
      <c r="T112" s="6"/>
      <c r="U112" s="6"/>
    </row>
    <row r="113" spans="2:21" hidden="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56"/>
      <c r="O113" s="6"/>
      <c r="P113" s="6"/>
      <c r="Q113" s="6"/>
      <c r="R113" s="6"/>
      <c r="S113" s="6"/>
      <c r="T113" s="6"/>
      <c r="U113" s="6"/>
    </row>
    <row r="114" spans="2:21" hidden="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56"/>
      <c r="O114" s="6"/>
      <c r="P114" s="6"/>
    </row>
    <row r="115" spans="2:21" hidden="1" x14ac:dyDescent="0.25">
      <c r="B115" s="6">
        <v>50</v>
      </c>
      <c r="C115" s="6">
        <v>3500</v>
      </c>
      <c r="D115" s="6">
        <f>+B115*C115</f>
        <v>175000</v>
      </c>
      <c r="E115" s="6">
        <f>+D115*0.3</f>
        <v>52500</v>
      </c>
      <c r="F115" s="6">
        <f>+D115*0.3</f>
        <v>52500</v>
      </c>
      <c r="G115" s="6"/>
      <c r="H115" s="6"/>
      <c r="I115" s="6"/>
      <c r="J115" s="6"/>
      <c r="K115" s="6"/>
      <c r="L115" s="6"/>
      <c r="M115" s="6"/>
      <c r="N115" s="56"/>
      <c r="O115" s="6">
        <f>+D115+E115+F115</f>
        <v>280000</v>
      </c>
      <c r="P115" s="6"/>
    </row>
    <row r="116" spans="2:21" hidden="1" x14ac:dyDescent="0.25">
      <c r="B116" s="6">
        <v>100</v>
      </c>
      <c r="C116" s="6">
        <v>1500</v>
      </c>
      <c r="D116" s="6">
        <f>+B116*C116</f>
        <v>150000</v>
      </c>
      <c r="E116" s="6">
        <f>+D116*0.3</f>
        <v>45000</v>
      </c>
      <c r="F116" s="6">
        <f>+D116*0.3</f>
        <v>45000</v>
      </c>
      <c r="G116" s="6"/>
      <c r="H116" s="6"/>
      <c r="I116" s="6"/>
      <c r="J116" s="6"/>
      <c r="K116" s="6"/>
      <c r="L116" s="6"/>
      <c r="M116" s="6"/>
      <c r="N116" s="56"/>
      <c r="O116" s="6">
        <f>+D116+E116+F116</f>
        <v>240000</v>
      </c>
      <c r="P116" s="6"/>
    </row>
    <row r="117" spans="2:21" hidden="1" x14ac:dyDescent="0.25">
      <c r="B117" s="6"/>
      <c r="C117" s="6"/>
      <c r="D117" s="6"/>
      <c r="E117" s="6"/>
      <c r="F117" s="6"/>
      <c r="G117" s="6" t="e">
        <f>+#REF!*0.1</f>
        <v>#REF!</v>
      </c>
      <c r="H117" s="6"/>
      <c r="I117" s="6"/>
      <c r="J117" s="6"/>
      <c r="K117" s="6"/>
      <c r="L117" s="6"/>
      <c r="M117" s="6"/>
      <c r="N117" s="56"/>
      <c r="O117" s="6">
        <f>+O115+O116</f>
        <v>520000</v>
      </c>
      <c r="P117" s="6">
        <f>+O117*0.1</f>
        <v>52000</v>
      </c>
    </row>
    <row r="118" spans="2:21" hidden="1" x14ac:dyDescent="0.25">
      <c r="B118" s="6"/>
      <c r="C118" s="6"/>
      <c r="D118" s="6"/>
      <c r="E118" s="6"/>
      <c r="F118" s="6"/>
      <c r="G118" s="6" t="e">
        <f>+#REF!*0.22</f>
        <v>#REF!</v>
      </c>
      <c r="H118" s="6"/>
      <c r="I118" s="6"/>
      <c r="J118" s="6"/>
      <c r="K118" s="6"/>
      <c r="L118" s="6"/>
      <c r="M118" s="6"/>
      <c r="N118" s="56"/>
      <c r="O118" s="6">
        <f>+O117*0.2</f>
        <v>104000</v>
      </c>
      <c r="P118" s="6">
        <f>+O118*0.22</f>
        <v>22880</v>
      </c>
    </row>
    <row r="119" spans="2:21" hidden="1" x14ac:dyDescent="0.25">
      <c r="B119" s="6">
        <f>50*1400</f>
        <v>70000</v>
      </c>
      <c r="C119" s="6"/>
      <c r="D119" s="6"/>
      <c r="E119" s="6"/>
      <c r="F119" s="45">
        <f>+O119+P119</f>
        <v>698880</v>
      </c>
      <c r="G119" s="6" t="e">
        <f>+G117+G118</f>
        <v>#REF!</v>
      </c>
      <c r="H119" s="6"/>
      <c r="I119" s="6"/>
      <c r="J119" s="6"/>
      <c r="K119" s="6"/>
      <c r="L119" s="6"/>
      <c r="M119" s="6"/>
      <c r="N119" s="56"/>
      <c r="O119" s="6">
        <f>+O117+O118</f>
        <v>624000</v>
      </c>
      <c r="P119" s="6">
        <f>+P117+P118</f>
        <v>74880</v>
      </c>
    </row>
    <row r="120" spans="2:21" ht="21" hidden="1" x14ac:dyDescent="0.35">
      <c r="B120" s="61">
        <f>+B119/F119</f>
        <v>0.10016025641025642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56"/>
      <c r="O120" s="6"/>
      <c r="P120" s="6"/>
    </row>
    <row r="121" spans="2:21" hidden="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56"/>
      <c r="O121" s="6"/>
      <c r="P121" s="6"/>
    </row>
    <row r="122" spans="2:21" hidden="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56"/>
      <c r="O122" s="6"/>
      <c r="P122" s="6"/>
    </row>
    <row r="123" spans="2:21" hidden="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56"/>
      <c r="O123" s="6"/>
      <c r="P123" s="6"/>
    </row>
    <row r="124" spans="2:21" hidden="1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56"/>
      <c r="O124" s="6"/>
      <c r="P124" s="6"/>
    </row>
    <row r="125" spans="2:21" hidden="1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56"/>
      <c r="O125" s="6"/>
      <c r="P125" s="6"/>
    </row>
    <row r="126" spans="2:21" hidden="1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56"/>
      <c r="O126" s="6"/>
      <c r="P126" s="6"/>
    </row>
    <row r="127" spans="2:21" hidden="1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56"/>
      <c r="O127" s="6"/>
      <c r="P127" s="6"/>
    </row>
    <row r="128" spans="2:21" hidden="1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56"/>
      <c r="O128" s="6"/>
      <c r="P128" s="6"/>
    </row>
    <row r="129" spans="2:16" hidden="1" x14ac:dyDescent="0.2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56"/>
      <c r="O129" s="6"/>
      <c r="P129" s="6"/>
    </row>
    <row r="130" spans="2:16" hidden="1" x14ac:dyDescent="0.25">
      <c r="B130"/>
    </row>
    <row r="131" spans="2:16" x14ac:dyDescent="0.25">
      <c r="B131"/>
    </row>
    <row r="132" spans="2:16" x14ac:dyDescent="0.25">
      <c r="B132"/>
    </row>
    <row r="133" spans="2:16" x14ac:dyDescent="0.25">
      <c r="B133"/>
    </row>
    <row r="134" spans="2:16" x14ac:dyDescent="0.25">
      <c r="B134"/>
    </row>
  </sheetData>
  <sheetProtection algorithmName="SHA-512" hashValue="uAlxv8NKeJPKw/S9MElLKbD4BGfJbB+zI1F/GxVImQzQYYLHbDRPjIn+2NW/c+hCH/zzAxGCE5Zcr8s8en0OzQ==" saltValue="JTQ/Yw8x6qSi6fD2G3NSZQ==" spinCount="100000" sheet="1" objects="1" scenarios="1"/>
  <mergeCells count="14">
    <mergeCell ref="B1:F1"/>
    <mergeCell ref="A77:A83"/>
    <mergeCell ref="T54:V54"/>
    <mergeCell ref="A56:A61"/>
    <mergeCell ref="A63:A68"/>
    <mergeCell ref="A70:A75"/>
    <mergeCell ref="P76:R76"/>
    <mergeCell ref="T76:V76"/>
    <mergeCell ref="P54:R54"/>
    <mergeCell ref="A30:B30"/>
    <mergeCell ref="A32:B32"/>
    <mergeCell ref="A42:A43"/>
    <mergeCell ref="A45:A47"/>
    <mergeCell ref="A49:A54"/>
  </mergeCells>
  <phoneticPr fontId="10" type="noConversion"/>
  <dataValidations count="1">
    <dataValidation type="list" allowBlank="1" showInputMessage="1" showErrorMessage="1" promptTitle="SI / NO" sqref="B7:F7" xr:uid="{FF05746D-A3D2-431B-B38C-732684433D3A}">
      <formula1>$B$45:$B$47</formula1>
    </dataValidation>
  </dataValidations>
  <pageMargins left="0.25" right="0.25" top="0.75" bottom="0.75" header="0.3" footer="0.3"/>
  <pageSetup paperSize="9" scale="62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0A558-1D3B-4246-BFC9-5EA9EAB9E4FB}">
  <sheetPr>
    <pageSetUpPr fitToPage="1"/>
  </sheetPr>
  <dimension ref="A1:V134"/>
  <sheetViews>
    <sheetView zoomScaleNormal="100" workbookViewId="0"/>
  </sheetViews>
  <sheetFormatPr defaultColWidth="9.140625" defaultRowHeight="15" x14ac:dyDescent="0.25"/>
  <cols>
    <col min="1" max="1" width="140.7109375" customWidth="1"/>
    <col min="2" max="2" width="18.140625" style="17" bestFit="1" customWidth="1"/>
    <col min="3" max="5" width="18.140625" bestFit="1" customWidth="1"/>
    <col min="6" max="6" width="16.28515625" bestFit="1" customWidth="1"/>
    <col min="7" max="7" width="9.42578125" hidden="1" customWidth="1"/>
    <col min="8" max="8" width="4.28515625" hidden="1" customWidth="1"/>
    <col min="9" max="9" width="13.7109375" hidden="1" customWidth="1"/>
    <col min="10" max="10" width="10.140625" hidden="1" customWidth="1"/>
    <col min="11" max="11" width="6.5703125" hidden="1" customWidth="1"/>
    <col min="12" max="12" width="11.85546875" hidden="1" customWidth="1"/>
    <col min="13" max="13" width="8.140625" hidden="1" customWidth="1"/>
    <col min="14" max="14" width="4.28515625" style="16" hidden="1" customWidth="1"/>
    <col min="15" max="15" width="6.85546875" hidden="1" customWidth="1"/>
    <col min="16" max="16" width="15.7109375" hidden="1" customWidth="1"/>
    <col min="17" max="18" width="15" hidden="1" customWidth="1"/>
    <col min="19" max="19" width="13.28515625" hidden="1" customWidth="1"/>
    <col min="20" max="20" width="15" hidden="1" customWidth="1"/>
    <col min="21" max="21" width="15.28515625" hidden="1" customWidth="1"/>
    <col min="22" max="22" width="13.7109375" hidden="1" customWidth="1"/>
    <col min="23" max="30" width="0" hidden="1" customWidth="1"/>
  </cols>
  <sheetData>
    <row r="1" spans="1:21" ht="108" customHeight="1" x14ac:dyDescent="0.25">
      <c r="B1" s="124" t="s">
        <v>146</v>
      </c>
      <c r="C1" s="125"/>
      <c r="D1" s="125"/>
      <c r="E1" s="125"/>
      <c r="F1" s="126"/>
    </row>
    <row r="2" spans="1:21" x14ac:dyDescent="0.25">
      <c r="A2" s="7"/>
      <c r="B2" s="7"/>
      <c r="C2" s="7"/>
      <c r="D2" s="7"/>
      <c r="E2" s="7"/>
      <c r="F2" s="7"/>
      <c r="I2" s="6" t="s">
        <v>120</v>
      </c>
      <c r="J2" s="6" t="s">
        <v>121</v>
      </c>
      <c r="K2" s="6" t="s">
        <v>122</v>
      </c>
      <c r="L2" s="6" t="s">
        <v>123</v>
      </c>
      <c r="M2" s="6" t="s">
        <v>124</v>
      </c>
    </row>
    <row r="3" spans="1:21" ht="30" x14ac:dyDescent="0.25">
      <c r="A3" s="91" t="s">
        <v>42</v>
      </c>
      <c r="B3" s="33" t="str">
        <f>CONCATENATE($G$3,$H$3,I2,,I3)</f>
        <v>IMPIANTO 16 - 0</v>
      </c>
      <c r="C3" s="33" t="str">
        <f>CONCATENATE($G$3,$H$3,J2,,J3)</f>
        <v>IMPIANTO 17 - 0</v>
      </c>
      <c r="D3" s="33" t="str">
        <f>CONCATENATE($G$3,$H$3,K2,,K3)</f>
        <v>IMPIANTO 18 - 0</v>
      </c>
      <c r="E3" s="33" t="str">
        <f>CONCATENATE($G$3,$H$3,L2,,L3)</f>
        <v>IMPIANTO 19 - 0</v>
      </c>
      <c r="F3" s="33" t="str">
        <f>CONCATENATE($G$3,$H$3,M2,,M3)</f>
        <v>IMPIANTO 20 - 0</v>
      </c>
      <c r="G3" s="8" t="s">
        <v>52</v>
      </c>
      <c r="H3" s="8" t="s">
        <v>14</v>
      </c>
      <c r="I3" s="6">
        <f>+'DATI DI PARTENZA'!R6</f>
        <v>0</v>
      </c>
      <c r="J3" s="6">
        <f>+'DATI DI PARTENZA'!S6</f>
        <v>0</v>
      </c>
      <c r="K3" s="6">
        <f>+'DATI DI PARTENZA'!T6</f>
        <v>0</v>
      </c>
      <c r="L3" s="6">
        <f>+'DATI DI PARTENZA'!U6</f>
        <v>0</v>
      </c>
      <c r="M3" s="6">
        <f>+'DATI DI PARTENZA'!V6</f>
        <v>0</v>
      </c>
    </row>
    <row r="4" spans="1:21" x14ac:dyDescent="0.25">
      <c r="A4" s="1"/>
      <c r="B4" s="9"/>
      <c r="C4" s="9"/>
      <c r="D4" s="9"/>
      <c r="E4" s="9"/>
      <c r="F4" s="9"/>
    </row>
    <row r="5" spans="1:21" ht="30" customHeight="1" x14ac:dyDescent="0.25">
      <c r="A5" s="46" t="s">
        <v>143</v>
      </c>
      <c r="B5" s="47"/>
      <c r="C5" s="47"/>
      <c r="D5" s="47"/>
      <c r="E5" s="47"/>
      <c r="F5" s="47"/>
      <c r="P5" s="6">
        <f>IF(B5&lt;70%,1,0)</f>
        <v>1</v>
      </c>
      <c r="Q5" s="6">
        <f>IF(C5&lt;70%,1,0)</f>
        <v>1</v>
      </c>
      <c r="R5" s="6">
        <f>IF(D5&lt;70%,1,0)</f>
        <v>1</v>
      </c>
      <c r="S5" s="6">
        <f>IF(E5&lt;70%,1,0)</f>
        <v>1</v>
      </c>
      <c r="T5" s="6">
        <f>IF(F5&lt;70%,1,0)</f>
        <v>1</v>
      </c>
      <c r="U5" s="6">
        <f>SUM(P5:T5)</f>
        <v>5</v>
      </c>
    </row>
    <row r="6" spans="1:21" ht="15" customHeight="1" x14ac:dyDescent="0.25">
      <c r="A6" s="46" t="s">
        <v>99</v>
      </c>
      <c r="B6" s="49"/>
      <c r="C6" s="49"/>
      <c r="D6" s="49"/>
      <c r="E6" s="49"/>
      <c r="F6" s="49"/>
      <c r="P6">
        <f>IF(B5&gt;0,1,0)</f>
        <v>0</v>
      </c>
      <c r="Q6">
        <f>IF(C5&gt;0,1,0)</f>
        <v>0</v>
      </c>
      <c r="R6">
        <f>IF(D5&gt;0,1,0)</f>
        <v>0</v>
      </c>
      <c r="S6">
        <f>IF(E5&gt;0,1,0)</f>
        <v>0</v>
      </c>
      <c r="T6">
        <f>IF(F5&gt;0,1,0)</f>
        <v>0</v>
      </c>
    </row>
    <row r="7" spans="1:21" x14ac:dyDescent="0.25">
      <c r="A7" s="1" t="s">
        <v>85</v>
      </c>
      <c r="B7" s="4"/>
      <c r="C7" s="4"/>
      <c r="D7" s="4"/>
      <c r="E7" s="4"/>
      <c r="F7" s="4"/>
      <c r="P7" s="95">
        <f>IF(P6&gt;0,B5,0)</f>
        <v>0</v>
      </c>
      <c r="Q7" s="95">
        <f t="shared" ref="Q7:T7" si="0">IF(Q6&gt;0,C5,0)</f>
        <v>0</v>
      </c>
      <c r="R7" s="95">
        <f t="shared" si="0"/>
        <v>0</v>
      </c>
      <c r="S7" s="95">
        <f t="shared" si="0"/>
        <v>0</v>
      </c>
      <c r="T7" s="95">
        <f t="shared" si="0"/>
        <v>0</v>
      </c>
      <c r="U7" s="96">
        <f>SUM(P7:T7)</f>
        <v>0</v>
      </c>
    </row>
    <row r="8" spans="1:21" x14ac:dyDescent="0.25">
      <c r="A8" s="1" t="s">
        <v>71</v>
      </c>
      <c r="B8" s="5"/>
      <c r="C8" s="5"/>
      <c r="D8" s="5"/>
      <c r="E8" s="5"/>
      <c r="F8" s="5"/>
    </row>
    <row r="9" spans="1:21" x14ac:dyDescent="0.25">
      <c r="A9" s="1" t="s">
        <v>98</v>
      </c>
      <c r="B9" s="5"/>
      <c r="C9" s="5"/>
      <c r="D9" s="5"/>
      <c r="E9" s="5"/>
      <c r="F9" s="5"/>
    </row>
    <row r="10" spans="1:21" x14ac:dyDescent="0.25">
      <c r="A10" s="1" t="s">
        <v>144</v>
      </c>
      <c r="B10" s="5"/>
      <c r="C10" s="5"/>
      <c r="D10" s="5"/>
      <c r="E10" s="5"/>
      <c r="F10" s="5"/>
      <c r="P10">
        <f>IF(B5&gt;=70%,0,1)</f>
        <v>1</v>
      </c>
      <c r="Q10">
        <f t="shared" ref="Q10:T10" si="1">IF(C5&gt;=70%,0,1)</f>
        <v>1</v>
      </c>
      <c r="R10">
        <f t="shared" si="1"/>
        <v>1</v>
      </c>
      <c r="S10">
        <f t="shared" si="1"/>
        <v>1</v>
      </c>
      <c r="T10">
        <f t="shared" si="1"/>
        <v>1</v>
      </c>
    </row>
    <row r="11" spans="1:21" x14ac:dyDescent="0.25">
      <c r="A11" s="1" t="s">
        <v>53</v>
      </c>
      <c r="B11" s="5"/>
      <c r="C11" s="5"/>
      <c r="D11" s="5"/>
      <c r="E11" s="5"/>
      <c r="F11" s="5"/>
      <c r="P11">
        <f>IF(P10=1,B5,0)</f>
        <v>0</v>
      </c>
      <c r="Q11">
        <f t="shared" ref="Q11:T11" si="2">IF(Q10=1,C5,0)</f>
        <v>0</v>
      </c>
      <c r="R11">
        <f t="shared" si="2"/>
        <v>0</v>
      </c>
      <c r="S11">
        <f t="shared" si="2"/>
        <v>0</v>
      </c>
      <c r="T11">
        <f t="shared" si="2"/>
        <v>0</v>
      </c>
      <c r="U11">
        <f>SUM(P11:T11)</f>
        <v>0</v>
      </c>
    </row>
    <row r="12" spans="1:21" x14ac:dyDescent="0.25">
      <c r="A12" s="1" t="s">
        <v>54</v>
      </c>
      <c r="B12" s="5"/>
      <c r="C12" s="5"/>
      <c r="D12" s="5"/>
      <c r="E12" s="5"/>
      <c r="F12" s="5"/>
    </row>
    <row r="13" spans="1:21" x14ac:dyDescent="0.25">
      <c r="A13" s="1" t="s">
        <v>55</v>
      </c>
      <c r="B13" s="5"/>
      <c r="C13" s="5"/>
      <c r="D13" s="5"/>
      <c r="E13" s="5"/>
      <c r="F13" s="5"/>
    </row>
    <row r="14" spans="1:21" x14ac:dyDescent="0.25">
      <c r="A14" s="1" t="s">
        <v>56</v>
      </c>
      <c r="B14" s="5"/>
      <c r="C14" s="5"/>
      <c r="D14" s="5"/>
      <c r="E14" s="5"/>
      <c r="F14" s="5"/>
    </row>
    <row r="15" spans="1:21" x14ac:dyDescent="0.25">
      <c r="A15" s="1" t="s">
        <v>57</v>
      </c>
      <c r="B15" s="5"/>
      <c r="C15" s="5"/>
      <c r="D15" s="5"/>
      <c r="E15" s="5"/>
      <c r="F15" s="5"/>
    </row>
    <row r="16" spans="1:21" x14ac:dyDescent="0.25">
      <c r="A16" s="1" t="s">
        <v>58</v>
      </c>
      <c r="B16" s="5"/>
      <c r="C16" s="5"/>
      <c r="D16" s="5"/>
      <c r="E16" s="5"/>
      <c r="F16" s="5"/>
    </row>
    <row r="17" spans="1:21" x14ac:dyDescent="0.25">
      <c r="A17" s="1" t="s">
        <v>59</v>
      </c>
      <c r="B17" s="5"/>
      <c r="C17" s="5"/>
      <c r="D17" s="5"/>
      <c r="E17" s="5"/>
      <c r="F17" s="5"/>
    </row>
    <row r="18" spans="1:21" x14ac:dyDescent="0.25">
      <c r="A18" s="1" t="s">
        <v>60</v>
      </c>
      <c r="B18" s="5"/>
      <c r="C18" s="5"/>
      <c r="D18" s="5"/>
      <c r="E18" s="5"/>
      <c r="F18" s="5"/>
    </row>
    <row r="19" spans="1:21" x14ac:dyDescent="0.25">
      <c r="A19" s="1" t="s">
        <v>61</v>
      </c>
      <c r="B19" s="5"/>
      <c r="C19" s="5"/>
      <c r="D19" s="5"/>
      <c r="E19" s="5"/>
      <c r="F19" s="5"/>
    </row>
    <row r="20" spans="1:21" x14ac:dyDescent="0.25">
      <c r="A20" s="1" t="s">
        <v>62</v>
      </c>
      <c r="B20" s="5"/>
      <c r="C20" s="5"/>
      <c r="D20" s="5"/>
      <c r="E20" s="5"/>
      <c r="F20" s="5"/>
    </row>
    <row r="21" spans="1:21" x14ac:dyDescent="0.25">
      <c r="A21" s="1" t="s">
        <v>63</v>
      </c>
      <c r="B21" s="5"/>
      <c r="C21" s="5"/>
      <c r="D21" s="5"/>
      <c r="E21" s="5"/>
      <c r="F21" s="5"/>
    </row>
    <row r="22" spans="1:21" x14ac:dyDescent="0.25">
      <c r="A22" s="1" t="s">
        <v>64</v>
      </c>
      <c r="B22" s="5"/>
      <c r="C22" s="5"/>
      <c r="D22" s="5"/>
      <c r="E22" s="5"/>
      <c r="F22" s="5"/>
    </row>
    <row r="23" spans="1:21" x14ac:dyDescent="0.25">
      <c r="A23" s="1" t="s">
        <v>65</v>
      </c>
      <c r="B23" s="5"/>
      <c r="C23" s="5"/>
      <c r="D23" s="5"/>
      <c r="E23" s="5"/>
      <c r="F23" s="5"/>
      <c r="P23" s="6"/>
    </row>
    <row r="24" spans="1:21" x14ac:dyDescent="0.25">
      <c r="A24" s="1" t="s">
        <v>66</v>
      </c>
      <c r="B24" s="5"/>
      <c r="C24" s="5"/>
      <c r="D24" s="5"/>
      <c r="E24" s="5"/>
      <c r="F24" s="5"/>
      <c r="P24" s="6"/>
    </row>
    <row r="25" spans="1:21" x14ac:dyDescent="0.25">
      <c r="A25" s="2" t="s">
        <v>86</v>
      </c>
      <c r="B25" s="34">
        <f>SUM(B8:B24)</f>
        <v>0</v>
      </c>
      <c r="C25" s="34">
        <f>SUM(C8:C24)</f>
        <v>0</v>
      </c>
      <c r="D25" s="34">
        <f>SUM(D8:D24)</f>
        <v>0</v>
      </c>
      <c r="E25" s="34">
        <f>SUM(E8:E24)</f>
        <v>0</v>
      </c>
      <c r="F25" s="34">
        <f>SUM(F8:F24)</f>
        <v>0</v>
      </c>
      <c r="P25" s="19">
        <f>SUM(B25:O25)</f>
        <v>0</v>
      </c>
      <c r="Q25" s="19">
        <f>+B26+B27+B28</f>
        <v>0</v>
      </c>
      <c r="R25" s="19">
        <f t="shared" ref="R25:U25" si="3">+C26+C27+C28</f>
        <v>0</v>
      </c>
      <c r="S25" s="19">
        <f t="shared" si="3"/>
        <v>0</v>
      </c>
      <c r="T25" s="19">
        <f t="shared" si="3"/>
        <v>0</v>
      </c>
      <c r="U25" s="19">
        <f t="shared" si="3"/>
        <v>0</v>
      </c>
    </row>
    <row r="26" spans="1:21" x14ac:dyDescent="0.25">
      <c r="A26" s="1" t="s">
        <v>67</v>
      </c>
      <c r="B26" s="5"/>
      <c r="C26" s="5"/>
      <c r="D26" s="5"/>
      <c r="E26" s="5"/>
      <c r="F26" s="5"/>
      <c r="P26" s="19">
        <f>SUM(B26:O26)</f>
        <v>0</v>
      </c>
      <c r="Q26" s="69" t="e">
        <f>+Q25/B25</f>
        <v>#DIV/0!</v>
      </c>
      <c r="R26" s="69" t="e">
        <f t="shared" ref="R26:U26" si="4">+R25/C25</f>
        <v>#DIV/0!</v>
      </c>
      <c r="S26" s="69" t="e">
        <f t="shared" si="4"/>
        <v>#DIV/0!</v>
      </c>
      <c r="T26" s="69" t="e">
        <f t="shared" si="4"/>
        <v>#DIV/0!</v>
      </c>
      <c r="U26" s="69" t="e">
        <f t="shared" si="4"/>
        <v>#DIV/0!</v>
      </c>
    </row>
    <row r="27" spans="1:21" x14ac:dyDescent="0.25">
      <c r="A27" s="1" t="s">
        <v>68</v>
      </c>
      <c r="B27" s="5"/>
      <c r="C27" s="5"/>
      <c r="D27" s="5"/>
      <c r="E27" s="5"/>
      <c r="F27" s="5"/>
      <c r="P27" s="19">
        <f>SUM(B27:O27)</f>
        <v>0</v>
      </c>
    </row>
    <row r="28" spans="1:21" x14ac:dyDescent="0.25">
      <c r="A28" s="1" t="s">
        <v>69</v>
      </c>
      <c r="B28" s="5"/>
      <c r="C28" s="5"/>
      <c r="D28" s="5"/>
      <c r="E28" s="5"/>
      <c r="F28" s="5"/>
      <c r="P28" s="19">
        <f>SUM(B28:O28)</f>
        <v>0</v>
      </c>
    </row>
    <row r="29" spans="1:21" x14ac:dyDescent="0.25">
      <c r="A29" s="2" t="s">
        <v>87</v>
      </c>
      <c r="B29" s="34">
        <f>+B25-B26-B27-B28</f>
        <v>0</v>
      </c>
      <c r="C29" s="34">
        <f>+C25-C26-C27-C28</f>
        <v>0</v>
      </c>
      <c r="D29" s="34">
        <f>+D25-D26-D27-D28</f>
        <v>0</v>
      </c>
      <c r="E29" s="34">
        <f>+E25-E26-E27-E28</f>
        <v>0</v>
      </c>
      <c r="F29" s="34">
        <f>+F25-F26-F27-F28</f>
        <v>0</v>
      </c>
      <c r="P29" s="19">
        <f>SUM(B29:O29)</f>
        <v>0</v>
      </c>
    </row>
    <row r="30" spans="1:21" x14ac:dyDescent="0.25">
      <c r="A30" s="134"/>
      <c r="B30" s="135"/>
      <c r="C30" s="7"/>
      <c r="D30" s="7"/>
      <c r="E30" s="7"/>
      <c r="F30" s="7"/>
      <c r="P30" s="6"/>
    </row>
    <row r="31" spans="1:21" ht="18.75" x14ac:dyDescent="0.25">
      <c r="A31" s="91" t="s">
        <v>43</v>
      </c>
      <c r="B31" s="7"/>
      <c r="C31" s="7"/>
      <c r="D31" s="7"/>
      <c r="E31" s="7"/>
      <c r="F31" s="7"/>
    </row>
    <row r="32" spans="1:21" x14ac:dyDescent="0.25">
      <c r="A32" s="134"/>
      <c r="B32" s="135"/>
      <c r="C32" s="7"/>
      <c r="D32" s="7"/>
      <c r="E32" s="7"/>
      <c r="F32" s="7"/>
      <c r="P32" s="6"/>
      <c r="Q32" s="6"/>
      <c r="R32" s="6"/>
      <c r="S32" s="6">
        <v>3</v>
      </c>
      <c r="T32" s="6">
        <v>15400</v>
      </c>
      <c r="U32" s="6">
        <f>+T32/S32</f>
        <v>5133.333333333333</v>
      </c>
    </row>
    <row r="33" spans="1:21" x14ac:dyDescent="0.25">
      <c r="A33" s="1" t="s">
        <v>101</v>
      </c>
      <c r="B33" s="35">
        <f>IF(B54&lt;0,0,B54)</f>
        <v>0</v>
      </c>
      <c r="C33" s="35">
        <f t="shared" ref="C33:F33" si="5">IF(C54&lt;0,0,C54)</f>
        <v>0</v>
      </c>
      <c r="D33" s="35">
        <f t="shared" si="5"/>
        <v>0</v>
      </c>
      <c r="E33" s="35">
        <f t="shared" si="5"/>
        <v>0</v>
      </c>
      <c r="F33" s="35">
        <f t="shared" si="5"/>
        <v>0</v>
      </c>
      <c r="G33" s="35">
        <f t="shared" ref="G33:N33" si="6">+G54</f>
        <v>0</v>
      </c>
      <c r="H33" s="35">
        <f t="shared" si="6"/>
        <v>0</v>
      </c>
      <c r="I33" s="35">
        <f t="shared" si="6"/>
        <v>0</v>
      </c>
      <c r="J33" s="35">
        <f t="shared" si="6"/>
        <v>0</v>
      </c>
      <c r="K33" s="35">
        <f t="shared" si="6"/>
        <v>0</v>
      </c>
      <c r="L33" s="35">
        <f t="shared" si="6"/>
        <v>0</v>
      </c>
      <c r="M33" s="35">
        <f t="shared" si="6"/>
        <v>0</v>
      </c>
      <c r="N33" s="35">
        <f t="shared" si="6"/>
        <v>0</v>
      </c>
      <c r="P33" s="37">
        <f>SUM(B33:F33)</f>
        <v>0</v>
      </c>
      <c r="Q33" s="6"/>
      <c r="R33" s="6"/>
      <c r="S33" s="6">
        <v>6</v>
      </c>
      <c r="T33" s="6">
        <v>19920</v>
      </c>
      <c r="U33" s="6">
        <f>+T33/S33</f>
        <v>3320</v>
      </c>
    </row>
    <row r="34" spans="1:21" x14ac:dyDescent="0.25">
      <c r="A34" s="1" t="s">
        <v>139</v>
      </c>
      <c r="B34" s="35">
        <f>+B91</f>
        <v>0</v>
      </c>
      <c r="C34" s="35">
        <f>+C91</f>
        <v>0</v>
      </c>
      <c r="D34" s="35">
        <f>+D91</f>
        <v>0</v>
      </c>
      <c r="E34" s="35">
        <f>+E91</f>
        <v>0</v>
      </c>
      <c r="F34" s="35">
        <f>+F91</f>
        <v>0</v>
      </c>
      <c r="P34" s="37">
        <f t="shared" ref="P34:P38" si="7">SUM(B34:F34)</f>
        <v>0</v>
      </c>
      <c r="Q34" s="6"/>
      <c r="R34" s="6"/>
      <c r="S34" s="6"/>
      <c r="T34" s="6"/>
      <c r="U34" s="6"/>
    </row>
    <row r="35" spans="1:21" x14ac:dyDescent="0.25">
      <c r="A35" s="1" t="s">
        <v>140</v>
      </c>
      <c r="B35" s="35">
        <f>IF(B29&gt;0,B75,0)</f>
        <v>0</v>
      </c>
      <c r="C35" s="35">
        <f>IF(C29&gt;0,C75,0)</f>
        <v>0</v>
      </c>
      <c r="D35" s="35">
        <f>IF(D29&gt;0,D75,0)</f>
        <v>0</v>
      </c>
      <c r="E35" s="35">
        <f>IF(E29&gt;0,E75,0)</f>
        <v>0</v>
      </c>
      <c r="F35" s="35">
        <f>IF(F29&gt;0,F75,0)</f>
        <v>0</v>
      </c>
      <c r="P35" s="37">
        <f t="shared" si="7"/>
        <v>0</v>
      </c>
      <c r="Q35" s="6"/>
      <c r="R35" s="6"/>
      <c r="S35" s="6"/>
      <c r="T35" s="6"/>
      <c r="U35" s="6"/>
    </row>
    <row r="36" spans="1:21" x14ac:dyDescent="0.25">
      <c r="A36" s="1" t="s">
        <v>141</v>
      </c>
      <c r="B36" s="35">
        <f>IF(B8&gt;0,B61,0)</f>
        <v>0</v>
      </c>
      <c r="C36" s="35">
        <f>IF(C8&gt;0,C61,0)</f>
        <v>0</v>
      </c>
      <c r="D36" s="35">
        <f>IF(D8&gt;0,D61,0)</f>
        <v>0</v>
      </c>
      <c r="E36" s="35">
        <f>IF(E8&gt;0,E61,0)</f>
        <v>0</v>
      </c>
      <c r="F36" s="35">
        <f>IF(F8&gt;0,F61,0)</f>
        <v>0</v>
      </c>
      <c r="P36" s="37">
        <f t="shared" si="7"/>
        <v>0</v>
      </c>
      <c r="Q36" s="6"/>
      <c r="R36" s="6"/>
      <c r="S36" s="6"/>
      <c r="T36" s="6"/>
      <c r="U36" s="6"/>
    </row>
    <row r="37" spans="1:21" ht="15.75" thickBot="1" x14ac:dyDescent="0.3">
      <c r="A37" s="1" t="s">
        <v>142</v>
      </c>
      <c r="B37" s="35">
        <f>IF(B9&gt;0,B68,0)</f>
        <v>0</v>
      </c>
      <c r="C37" s="35">
        <f>IF(C9&gt;0,C68,0)</f>
        <v>0</v>
      </c>
      <c r="D37" s="35">
        <f>IF(D9&gt;0,D68,0)</f>
        <v>0</v>
      </c>
      <c r="E37" s="35">
        <f>IF(E9&gt;0,E68,0)</f>
        <v>0</v>
      </c>
      <c r="F37" s="35">
        <f>IF(F9&gt;0,F68,0)</f>
        <v>0</v>
      </c>
      <c r="P37" s="37">
        <f t="shared" si="7"/>
        <v>0</v>
      </c>
      <c r="Q37" s="6">
        <v>1450</v>
      </c>
      <c r="R37" s="6" t="s">
        <v>75</v>
      </c>
      <c r="S37" s="6">
        <v>0</v>
      </c>
      <c r="T37" s="6">
        <v>1</v>
      </c>
      <c r="U37" s="6" t="s">
        <v>76</v>
      </c>
    </row>
    <row r="38" spans="1:21" ht="15.75" hidden="1" thickBot="1" x14ac:dyDescent="0.3">
      <c r="A38" s="36"/>
      <c r="B38" s="37">
        <f>SUM(B33:B37)</f>
        <v>0</v>
      </c>
      <c r="C38" s="37">
        <f>SUM(C33:C37)</f>
        <v>0</v>
      </c>
      <c r="D38" s="37">
        <f>SUM(D33:D37)</f>
        <v>0</v>
      </c>
      <c r="E38" s="37">
        <f>SUM(E33:E37)</f>
        <v>0</v>
      </c>
      <c r="F38" s="37">
        <f>SUM(F33:F37)</f>
        <v>0</v>
      </c>
      <c r="P38" s="37">
        <f t="shared" si="7"/>
        <v>0</v>
      </c>
      <c r="Q38" s="6"/>
      <c r="R38" s="6" t="s">
        <v>74</v>
      </c>
      <c r="S38" s="6">
        <v>0</v>
      </c>
      <c r="T38" s="6">
        <v>3</v>
      </c>
      <c r="U38" s="6" t="s">
        <v>77</v>
      </c>
    </row>
    <row r="39" spans="1:21" ht="19.5" thickBot="1" x14ac:dyDescent="0.3">
      <c r="B39" s="38">
        <f>+B38</f>
        <v>0</v>
      </c>
      <c r="C39" s="38">
        <f>+C38</f>
        <v>0</v>
      </c>
      <c r="D39" s="38">
        <f>+D38</f>
        <v>0</v>
      </c>
      <c r="E39" s="38">
        <f>+E38</f>
        <v>0</v>
      </c>
      <c r="F39" s="38">
        <f>+F38</f>
        <v>0</v>
      </c>
      <c r="P39" s="37"/>
      <c r="Q39" s="6"/>
      <c r="R39" s="6"/>
      <c r="S39" s="6"/>
      <c r="T39" s="6"/>
      <c r="U39" s="6"/>
    </row>
    <row r="40" spans="1:21" ht="15.75" hidden="1" thickBot="1" x14ac:dyDescent="0.3">
      <c r="A40" s="89" t="s">
        <v>72</v>
      </c>
      <c r="B40" s="50" t="e">
        <f>+B29/'DATI DI PARTENZA'!R9</f>
        <v>#DIV/0!</v>
      </c>
      <c r="C40" s="50" t="e">
        <f>+C29/'DATI DI PARTENZA'!S9</f>
        <v>#DIV/0!</v>
      </c>
      <c r="D40" s="50" t="e">
        <f>+D29/'DATI DI PARTENZA'!T9</f>
        <v>#DIV/0!</v>
      </c>
      <c r="E40" s="50" t="e">
        <f>+E29/'DATI DI PARTENZA'!U9</f>
        <v>#DIV/0!</v>
      </c>
      <c r="F40" s="50" t="e">
        <f>+F29/'DATI DI PARTENZA'!V9</f>
        <v>#DIV/0!</v>
      </c>
      <c r="P40" s="6"/>
      <c r="Q40" s="6"/>
      <c r="R40" s="6"/>
      <c r="S40" s="6"/>
      <c r="T40" s="6"/>
      <c r="U40" s="6"/>
    </row>
    <row r="41" spans="1:21" ht="15.75" hidden="1" thickBot="1" x14ac:dyDescent="0.3">
      <c r="A41" s="89" t="s">
        <v>73</v>
      </c>
      <c r="B41" s="50" t="e">
        <f>+B29/'DATI DI PARTENZA'!R10</f>
        <v>#DIV/0!</v>
      </c>
      <c r="C41" s="50" t="e">
        <f>+C29/'DATI DI PARTENZA'!S10</f>
        <v>#DIV/0!</v>
      </c>
      <c r="D41" s="50" t="e">
        <f>+D29/'DATI DI PARTENZA'!T10</f>
        <v>#DIV/0!</v>
      </c>
      <c r="E41" s="50" t="e">
        <f>+E29/'DATI DI PARTENZA'!U10</f>
        <v>#DIV/0!</v>
      </c>
      <c r="F41" s="50" t="e">
        <f>+F29/'DATI DI PARTENZA'!V10</f>
        <v>#DIV/0!</v>
      </c>
      <c r="P41" s="6"/>
      <c r="Q41" s="6">
        <v>14500</v>
      </c>
      <c r="R41" s="6"/>
      <c r="S41" s="6"/>
      <c r="T41" s="6"/>
      <c r="U41" s="6"/>
    </row>
    <row r="42" spans="1:21" hidden="1" x14ac:dyDescent="0.25">
      <c r="A42" s="140" t="s">
        <v>78</v>
      </c>
      <c r="B42" s="57" t="s">
        <v>0</v>
      </c>
      <c r="C42" s="57" t="s">
        <v>0</v>
      </c>
      <c r="D42" s="57" t="s">
        <v>0</v>
      </c>
      <c r="E42" s="57" t="s">
        <v>0</v>
      </c>
      <c r="F42" s="57" t="s">
        <v>0</v>
      </c>
      <c r="P42" s="6"/>
      <c r="Q42" s="6">
        <v>20000</v>
      </c>
      <c r="R42" s="6"/>
      <c r="S42" s="6"/>
      <c r="T42" s="6"/>
      <c r="U42" s="6"/>
    </row>
    <row r="43" spans="1:21" ht="15.75" hidden="1" thickBot="1" x14ac:dyDescent="0.3">
      <c r="A43" s="141"/>
      <c r="B43" s="58" t="s">
        <v>1</v>
      </c>
      <c r="C43" s="58" t="s">
        <v>1</v>
      </c>
      <c r="D43" s="58" t="s">
        <v>1</v>
      </c>
      <c r="E43" s="58" t="s">
        <v>1</v>
      </c>
      <c r="F43" s="58" t="s">
        <v>1</v>
      </c>
      <c r="P43" s="6"/>
      <c r="Q43" s="6">
        <f>+Q41/Q42</f>
        <v>0.72499999999999998</v>
      </c>
      <c r="R43" s="6"/>
      <c r="S43" s="6"/>
      <c r="T43" s="6"/>
      <c r="U43" s="6"/>
    </row>
    <row r="44" spans="1:21" ht="15.75" hidden="1" thickBot="1" x14ac:dyDescent="0.3">
      <c r="A44" s="6"/>
      <c r="B44" s="6"/>
      <c r="C44" s="6"/>
      <c r="D44" s="6"/>
      <c r="E44" s="6"/>
      <c r="F44" s="6"/>
      <c r="P44" s="6"/>
      <c r="Q44" s="6"/>
      <c r="R44" s="6"/>
      <c r="S44" s="6"/>
      <c r="T44" s="6"/>
      <c r="U44" s="6"/>
    </row>
    <row r="45" spans="1:21" hidden="1" x14ac:dyDescent="0.25">
      <c r="A45" s="136" t="s">
        <v>44</v>
      </c>
      <c r="B45" s="57" t="s">
        <v>3</v>
      </c>
      <c r="C45" s="57" t="s">
        <v>3</v>
      </c>
      <c r="D45" s="57" t="s">
        <v>3</v>
      </c>
      <c r="E45" s="57" t="s">
        <v>3</v>
      </c>
      <c r="F45" s="57" t="s">
        <v>3</v>
      </c>
      <c r="P45" s="6"/>
      <c r="Q45" s="6"/>
      <c r="R45" s="6"/>
      <c r="S45" s="6"/>
      <c r="T45" s="6"/>
      <c r="U45" s="6"/>
    </row>
    <row r="46" spans="1:21" hidden="1" x14ac:dyDescent="0.25">
      <c r="A46" s="137"/>
      <c r="B46" s="59" t="s">
        <v>2</v>
      </c>
      <c r="C46" s="59" t="s">
        <v>2</v>
      </c>
      <c r="D46" s="59" t="s">
        <v>2</v>
      </c>
      <c r="E46" s="59" t="s">
        <v>2</v>
      </c>
      <c r="F46" s="59" t="s">
        <v>2</v>
      </c>
      <c r="P46" s="6"/>
      <c r="Q46" s="6"/>
      <c r="R46" s="6"/>
      <c r="S46" s="6"/>
      <c r="T46" s="6"/>
      <c r="U46" s="6"/>
    </row>
    <row r="47" spans="1:21" ht="15.75" hidden="1" thickBot="1" x14ac:dyDescent="0.3">
      <c r="A47" s="138"/>
      <c r="B47" s="58" t="s">
        <v>137</v>
      </c>
      <c r="C47" s="58" t="s">
        <v>137</v>
      </c>
      <c r="D47" s="58" t="s">
        <v>137</v>
      </c>
      <c r="E47" s="58" t="s">
        <v>137</v>
      </c>
      <c r="F47" s="58" t="s">
        <v>137</v>
      </c>
      <c r="P47" s="6"/>
      <c r="Q47" s="6"/>
      <c r="R47" s="6"/>
      <c r="S47" s="6"/>
      <c r="T47" s="6"/>
      <c r="U47" s="6"/>
    </row>
    <row r="48" spans="1:21" hidden="1" x14ac:dyDescent="0.25">
      <c r="A48" s="6"/>
      <c r="B48" s="6"/>
      <c r="C48" s="6"/>
      <c r="D48" s="6"/>
      <c r="E48" s="6"/>
      <c r="F48" s="6"/>
      <c r="P48" s="6"/>
      <c r="Q48" s="6"/>
      <c r="R48" s="6"/>
      <c r="S48" s="6"/>
      <c r="T48" s="6"/>
      <c r="U48" s="6"/>
    </row>
    <row r="49" spans="1:22" hidden="1" x14ac:dyDescent="0.25">
      <c r="A49" s="139" t="s">
        <v>70</v>
      </c>
      <c r="B49" s="48">
        <f>+B5</f>
        <v>0</v>
      </c>
      <c r="C49" s="48">
        <f>+C5</f>
        <v>0</v>
      </c>
      <c r="D49" s="48">
        <f>+D5</f>
        <v>0</v>
      </c>
      <c r="E49" s="48">
        <f>+E5</f>
        <v>0</v>
      </c>
      <c r="F49" s="48">
        <f>+F5</f>
        <v>0</v>
      </c>
      <c r="P49" s="6" t="str">
        <f>IF(B49&lt;70%,"NON AMMISSIBILE",B50)</f>
        <v>NON AMMISSIBILE</v>
      </c>
      <c r="Q49" s="6"/>
      <c r="R49" s="6"/>
      <c r="S49" s="6"/>
      <c r="T49" s="6"/>
      <c r="U49" s="6"/>
    </row>
    <row r="50" spans="1:22" hidden="1" x14ac:dyDescent="0.25">
      <c r="A50" s="139"/>
      <c r="B50" s="11">
        <f>30*((B49-70%)/30%)</f>
        <v>-70</v>
      </c>
      <c r="C50" s="11">
        <f>30*((C49-70%)/30%)</f>
        <v>-70</v>
      </c>
      <c r="D50" s="11">
        <f>30*((D49-70%)/30%)</f>
        <v>-70</v>
      </c>
      <c r="E50" s="11">
        <f>30*((E49-70%)/30%)</f>
        <v>-70</v>
      </c>
      <c r="F50" s="11">
        <f>30*((F49-70%)/30%)</f>
        <v>-70</v>
      </c>
      <c r="P50" s="6">
        <f>30*((B49-70%)/30%)</f>
        <v>-70</v>
      </c>
      <c r="Q50" s="6"/>
      <c r="R50" s="6"/>
      <c r="S50" s="6"/>
      <c r="T50" s="6"/>
      <c r="U50" s="6"/>
    </row>
    <row r="51" spans="1:22" hidden="1" x14ac:dyDescent="0.25">
      <c r="A51" s="139"/>
      <c r="B51" s="11"/>
      <c r="C51" s="11"/>
      <c r="D51" s="11"/>
      <c r="E51" s="11"/>
      <c r="F51" s="11"/>
      <c r="P51" s="6"/>
      <c r="Q51" s="6"/>
      <c r="R51" s="6"/>
      <c r="S51" s="6"/>
      <c r="T51" s="6"/>
      <c r="U51" s="6"/>
    </row>
    <row r="52" spans="1:22" hidden="1" x14ac:dyDescent="0.25">
      <c r="A52" s="139"/>
      <c r="B52" s="60"/>
      <c r="C52" s="60"/>
      <c r="D52" s="60"/>
      <c r="E52" s="60"/>
      <c r="F52" s="60"/>
      <c r="P52" s="6"/>
      <c r="Q52" s="6"/>
      <c r="R52" s="6"/>
      <c r="S52" s="6"/>
      <c r="T52" s="6"/>
      <c r="U52" s="6"/>
    </row>
    <row r="53" spans="1:22" hidden="1" x14ac:dyDescent="0.25">
      <c r="A53" s="139"/>
      <c r="B53" s="11">
        <f>IF(B50&gt;30,30,B50)</f>
        <v>-70</v>
      </c>
      <c r="C53" s="11">
        <f>IF(C50&gt;30,30,C50)</f>
        <v>-70</v>
      </c>
      <c r="D53" s="11">
        <f>IF(D50&gt;30,30,D50)</f>
        <v>-70</v>
      </c>
      <c r="E53" s="11">
        <f>IF(E50&gt;30,30,E50)</f>
        <v>-70</v>
      </c>
      <c r="F53" s="11">
        <f>IF(F50&gt;30,30,F50)</f>
        <v>-70</v>
      </c>
      <c r="P53" s="6"/>
      <c r="Q53" s="6"/>
      <c r="R53" s="6"/>
      <c r="S53" s="6"/>
      <c r="T53" s="6"/>
      <c r="U53" s="6"/>
    </row>
    <row r="54" spans="1:22" hidden="1" x14ac:dyDescent="0.25">
      <c r="A54" s="139"/>
      <c r="B54" s="11">
        <f>IF(B50&gt;30,30,B50)</f>
        <v>-70</v>
      </c>
      <c r="C54" s="11">
        <f>IF(C50&gt;30,30,C50)</f>
        <v>-70</v>
      </c>
      <c r="D54" s="11">
        <f>IF(D50&gt;30,30,D50)</f>
        <v>-70</v>
      </c>
      <c r="E54" s="11">
        <f>IF(E50&gt;30,30,E50)</f>
        <v>-70</v>
      </c>
      <c r="F54" s="11">
        <f>IF(F50&gt;30,30,F50)</f>
        <v>-70</v>
      </c>
      <c r="P54" s="127" t="s">
        <v>102</v>
      </c>
      <c r="Q54" s="127"/>
      <c r="R54" s="127"/>
      <c r="S54" s="6"/>
      <c r="T54" s="127" t="s">
        <v>103</v>
      </c>
      <c r="U54" s="127"/>
      <c r="V54" s="127"/>
    </row>
    <row r="55" spans="1:22" hidden="1" x14ac:dyDescent="0.25">
      <c r="A55" s="6"/>
      <c r="B55" s="6"/>
      <c r="C55" s="6"/>
      <c r="D55" s="6"/>
      <c r="E55" s="6"/>
      <c r="F55" s="6"/>
      <c r="P55" s="11"/>
      <c r="Q55" s="11"/>
      <c r="R55" s="11"/>
      <c r="S55" s="6"/>
      <c r="T55" s="11"/>
      <c r="U55" s="11"/>
      <c r="V55" s="7"/>
    </row>
    <row r="56" spans="1:22" hidden="1" x14ac:dyDescent="0.25">
      <c r="A56" s="128" t="s">
        <v>72</v>
      </c>
      <c r="B56" s="11" t="e">
        <f>IF(B40&gt;6000,6000,B40)</f>
        <v>#DIV/0!</v>
      </c>
      <c r="C56" s="11" t="e">
        <f>IF(C40&gt;6000,6000,C40)</f>
        <v>#DIV/0!</v>
      </c>
      <c r="D56" s="11" t="e">
        <f>IF(D40&gt;6000,6000,D40)</f>
        <v>#DIV/0!</v>
      </c>
      <c r="E56" s="11" t="e">
        <f>IF(E40&gt;6000,6000,E40)</f>
        <v>#DIV/0!</v>
      </c>
      <c r="F56" s="11" t="e">
        <f>IF(F40&gt;6000,6000,F40)</f>
        <v>#DIV/0!</v>
      </c>
      <c r="P56" s="90">
        <v>6000</v>
      </c>
      <c r="Q56" s="90"/>
      <c r="R56" s="11"/>
      <c r="S56" s="6"/>
      <c r="T56" s="90">
        <v>2000</v>
      </c>
      <c r="U56" s="90"/>
      <c r="V56" s="11"/>
    </row>
    <row r="57" spans="1:22" hidden="1" x14ac:dyDescent="0.25">
      <c r="A57" s="129"/>
      <c r="B57" s="11" t="e">
        <f>IF(B56&lt;2000,0,B56)</f>
        <v>#DIV/0!</v>
      </c>
      <c r="C57" s="11" t="e">
        <f>IF(C56&lt;2000,0,C56)</f>
        <v>#DIV/0!</v>
      </c>
      <c r="D57" s="11" t="e">
        <f>IF(D56&lt;2000,0,D56)</f>
        <v>#DIV/0!</v>
      </c>
      <c r="E57" s="11" t="e">
        <f>IF(E56&lt;2000,0,E56)</f>
        <v>#DIV/0!</v>
      </c>
      <c r="F57" s="11" t="e">
        <f>IF(F56&lt;2000,0,F56)</f>
        <v>#DIV/0!</v>
      </c>
      <c r="P57" s="11">
        <v>50</v>
      </c>
      <c r="Q57" s="11"/>
      <c r="R57" s="11"/>
      <c r="S57" s="6"/>
      <c r="T57" s="11">
        <v>50</v>
      </c>
      <c r="U57" s="11"/>
      <c r="V57" s="11"/>
    </row>
    <row r="58" spans="1:22" hidden="1" x14ac:dyDescent="0.25">
      <c r="A58" s="129"/>
      <c r="B58" s="11" t="e">
        <f>-((B57/4000)-1.5)*25</f>
        <v>#DIV/0!</v>
      </c>
      <c r="C58" s="11" t="e">
        <f>-((C57/4000)-1.5)*25</f>
        <v>#DIV/0!</v>
      </c>
      <c r="D58" s="11" t="e">
        <f>-((D57/4000)-1.5)*25</f>
        <v>#DIV/0!</v>
      </c>
      <c r="E58" s="11" t="e">
        <f>-((E57/4000)-1.5)*25</f>
        <v>#DIV/0!</v>
      </c>
      <c r="F58" s="11" t="e">
        <f>-((F57/4000)-1.5)*25</f>
        <v>#DIV/0!</v>
      </c>
      <c r="P58" s="90">
        <f>+P56*P57</f>
        <v>300000</v>
      </c>
      <c r="Q58" s="90"/>
      <c r="R58" s="90"/>
      <c r="S58" s="6"/>
      <c r="T58" s="90">
        <f>+T56*T57</f>
        <v>100000</v>
      </c>
      <c r="U58" s="90"/>
      <c r="V58" s="90"/>
    </row>
    <row r="59" spans="1:22" hidden="1" x14ac:dyDescent="0.25">
      <c r="A59" s="129"/>
      <c r="B59" s="11" t="e">
        <f>+B58</f>
        <v>#DIV/0!</v>
      </c>
      <c r="C59" s="11" t="e">
        <f>+C58</f>
        <v>#DIV/0!</v>
      </c>
      <c r="D59" s="11" t="e">
        <f>+D58</f>
        <v>#DIV/0!</v>
      </c>
      <c r="E59" s="11" t="e">
        <f>+E58</f>
        <v>#DIV/0!</v>
      </c>
      <c r="F59" s="11" t="e">
        <f>+F58</f>
        <v>#DIV/0!</v>
      </c>
      <c r="P59" s="11"/>
      <c r="Q59" s="11"/>
      <c r="R59" s="11"/>
      <c r="S59" s="6"/>
      <c r="T59" s="11"/>
      <c r="U59" s="11"/>
      <c r="V59" s="11"/>
    </row>
    <row r="60" spans="1:22" hidden="1" x14ac:dyDescent="0.25">
      <c r="A60" s="129"/>
      <c r="B60" s="11" t="e">
        <f>IF(B59&lt;0,0,B59)</f>
        <v>#DIV/0!</v>
      </c>
      <c r="C60" s="11" t="e">
        <f>IF(C59&lt;0,0,C59)</f>
        <v>#DIV/0!</v>
      </c>
      <c r="D60" s="11" t="e">
        <f>IF(D59&lt;0,0,D59)</f>
        <v>#DIV/0!</v>
      </c>
      <c r="E60" s="11" t="e">
        <f>IF(E59&lt;0,0,E59)</f>
        <v>#DIV/0!</v>
      </c>
      <c r="F60" s="11" t="e">
        <f>IF(F59&lt;0,0,F59)</f>
        <v>#DIV/0!</v>
      </c>
      <c r="P60" s="11"/>
      <c r="Q60" s="11"/>
      <c r="R60" s="11"/>
      <c r="S60" s="6"/>
      <c r="T60" s="11"/>
      <c r="U60" s="11"/>
      <c r="V60" s="11"/>
    </row>
    <row r="61" spans="1:22" hidden="1" x14ac:dyDescent="0.25">
      <c r="A61" s="130"/>
      <c r="B61" s="11" t="e">
        <f>IF(B60&gt;25,25,B60)</f>
        <v>#DIV/0!</v>
      </c>
      <c r="C61" s="11" t="e">
        <f>IF(C60&gt;25,25,C60)</f>
        <v>#DIV/0!</v>
      </c>
      <c r="D61" s="11" t="e">
        <f>IF(D60&gt;25,25,D60)</f>
        <v>#DIV/0!</v>
      </c>
      <c r="E61" s="11" t="e">
        <f>IF(E60&gt;25,25,E60)</f>
        <v>#DIV/0!</v>
      </c>
      <c r="F61" s="11" t="e">
        <f>IF(F60&gt;25,25,F60)</f>
        <v>#DIV/0!</v>
      </c>
      <c r="P61" s="11">
        <f>+P58/P57</f>
        <v>6000</v>
      </c>
      <c r="Q61" s="11"/>
      <c r="R61" s="11"/>
      <c r="S61" s="6"/>
      <c r="T61" s="11">
        <f>+T58/T57</f>
        <v>2000</v>
      </c>
      <c r="U61" s="11"/>
      <c r="V61" s="11"/>
    </row>
    <row r="62" spans="1:22" hidden="1" x14ac:dyDescent="0.25">
      <c r="A62" s="6"/>
      <c r="B62" s="6"/>
      <c r="C62" s="6"/>
      <c r="D62" s="6"/>
      <c r="E62" s="6"/>
      <c r="F62" s="6"/>
      <c r="P62" s="6"/>
      <c r="Q62" s="6"/>
      <c r="R62" s="6"/>
      <c r="S62" s="6"/>
      <c r="T62" s="6"/>
      <c r="U62" s="6"/>
    </row>
    <row r="63" spans="1:22" hidden="1" x14ac:dyDescent="0.25">
      <c r="A63" s="128" t="s">
        <v>73</v>
      </c>
      <c r="B63" s="11" t="e">
        <f>IF(B41&gt;1500,1500,B41)</f>
        <v>#DIV/0!</v>
      </c>
      <c r="C63" s="11" t="e">
        <f>IF(C41&gt;1500,1500,C41)</f>
        <v>#DIV/0!</v>
      </c>
      <c r="D63" s="11" t="e">
        <f>IF(D41&gt;1500,1500,D41)</f>
        <v>#DIV/0!</v>
      </c>
      <c r="E63" s="11" t="e">
        <f>IF(E41&gt;1500,1500,E41)</f>
        <v>#DIV/0!</v>
      </c>
      <c r="F63" s="11" t="e">
        <f>IF(F41&gt;1500,1500,F41)</f>
        <v>#DIV/0!</v>
      </c>
      <c r="P63" s="6"/>
      <c r="Q63" s="6"/>
      <c r="R63" s="6"/>
      <c r="S63" s="6"/>
      <c r="T63" s="6"/>
      <c r="U63" s="6"/>
    </row>
    <row r="64" spans="1:22" hidden="1" x14ac:dyDescent="0.25">
      <c r="A64" s="129"/>
      <c r="B64" s="11" t="e">
        <f>IF(B63&lt;500,0,B63)</f>
        <v>#DIV/0!</v>
      </c>
      <c r="C64" s="11" t="e">
        <f>IF(C63&lt;500,0,C63)</f>
        <v>#DIV/0!</v>
      </c>
      <c r="D64" s="11" t="e">
        <f>IF(D63&lt;500,0,D63)</f>
        <v>#DIV/0!</v>
      </c>
      <c r="E64" s="11" t="e">
        <f>IF(E63&lt;500,0,E63)</f>
        <v>#DIV/0!</v>
      </c>
      <c r="F64" s="11" t="e">
        <f>IF(F63&lt;500,0,F63)</f>
        <v>#DIV/0!</v>
      </c>
      <c r="P64" s="6"/>
      <c r="Q64" s="6"/>
      <c r="R64" s="6"/>
      <c r="S64" s="6"/>
      <c r="T64" s="6"/>
      <c r="U64" s="6"/>
    </row>
    <row r="65" spans="1:22" hidden="1" x14ac:dyDescent="0.25">
      <c r="A65" s="129"/>
      <c r="B65" s="11" t="e">
        <f>-((B64/1000)-1.5)*25</f>
        <v>#DIV/0!</v>
      </c>
      <c r="C65" s="11" t="e">
        <f>-((C64/1000)-1.5)*25</f>
        <v>#DIV/0!</v>
      </c>
      <c r="D65" s="11" t="e">
        <f>-((D64/1000)-1.5)*25</f>
        <v>#DIV/0!</v>
      </c>
      <c r="E65" s="11" t="e">
        <f>-((E64/1000)-1.5)*25</f>
        <v>#DIV/0!</v>
      </c>
      <c r="F65" s="11" t="e">
        <f>-((F64/1000)-1.5)*25</f>
        <v>#DIV/0!</v>
      </c>
      <c r="P65" s="6"/>
      <c r="Q65" s="6"/>
      <c r="R65" s="6"/>
      <c r="S65" s="6"/>
      <c r="T65" s="6"/>
      <c r="U65" s="6"/>
    </row>
    <row r="66" spans="1:22" hidden="1" x14ac:dyDescent="0.25">
      <c r="A66" s="129"/>
      <c r="B66" s="11" t="e">
        <f>+B65</f>
        <v>#DIV/0!</v>
      </c>
      <c r="C66" s="11" t="e">
        <f>+C65</f>
        <v>#DIV/0!</v>
      </c>
      <c r="D66" s="11" t="e">
        <f>+D65</f>
        <v>#DIV/0!</v>
      </c>
      <c r="E66" s="11" t="e">
        <f>+E65</f>
        <v>#DIV/0!</v>
      </c>
      <c r="F66" s="11" t="e">
        <f>+F65</f>
        <v>#DIV/0!</v>
      </c>
      <c r="P66" s="6"/>
      <c r="Q66" s="6"/>
      <c r="R66" s="6"/>
      <c r="S66" s="6"/>
      <c r="T66" s="6"/>
      <c r="U66" s="6"/>
    </row>
    <row r="67" spans="1:22" hidden="1" x14ac:dyDescent="0.25">
      <c r="A67" s="129"/>
      <c r="B67" s="11" t="e">
        <f>IF(B66&lt;0,0,B66)</f>
        <v>#DIV/0!</v>
      </c>
      <c r="C67" s="11" t="e">
        <f>IF(C66&lt;0,0,C66)</f>
        <v>#DIV/0!</v>
      </c>
      <c r="D67" s="11" t="e">
        <f>IF(D66&lt;0,0,D66)</f>
        <v>#DIV/0!</v>
      </c>
      <c r="E67" s="11" t="e">
        <f>IF(E66&lt;0,0,E66)</f>
        <v>#DIV/0!</v>
      </c>
      <c r="F67" s="11" t="e">
        <f>IF(F66&lt;0,0,F66)</f>
        <v>#DIV/0!</v>
      </c>
      <c r="P67" s="6"/>
      <c r="Q67" s="6">
        <f>5/85</f>
        <v>5.8823529411764705E-2</v>
      </c>
      <c r="R67" s="6"/>
      <c r="S67" s="6"/>
      <c r="T67" s="6"/>
      <c r="U67" s="6"/>
    </row>
    <row r="68" spans="1:22" hidden="1" x14ac:dyDescent="0.25">
      <c r="A68" s="130"/>
      <c r="B68" s="11" t="e">
        <f>IF(B67&gt;25,25,B67)</f>
        <v>#DIV/0!</v>
      </c>
      <c r="C68" s="11" t="e">
        <f>IF(C67&gt;25,25,C67)</f>
        <v>#DIV/0!</v>
      </c>
      <c r="D68" s="11" t="e">
        <f>IF(D67&gt;25,25,D67)</f>
        <v>#DIV/0!</v>
      </c>
      <c r="E68" s="11" t="e">
        <f>IF(E67&gt;25,25,E67)</f>
        <v>#DIV/0!</v>
      </c>
      <c r="F68" s="11" t="e">
        <f>IF(F67&gt;25,25,F67)</f>
        <v>#DIV/0!</v>
      </c>
      <c r="P68" s="6"/>
      <c r="Q68" s="6"/>
      <c r="R68" s="6"/>
      <c r="S68" s="6"/>
      <c r="T68" s="6"/>
      <c r="U68" s="6"/>
    </row>
    <row r="69" spans="1:22" hidden="1" x14ac:dyDescent="0.25">
      <c r="A69" s="6"/>
      <c r="B69" s="6"/>
      <c r="C69" s="6"/>
      <c r="D69" s="6"/>
      <c r="E69" s="6"/>
      <c r="F69" s="6"/>
      <c r="P69" s="6"/>
      <c r="Q69" s="6"/>
      <c r="R69" s="6"/>
      <c r="S69" s="6"/>
      <c r="T69" s="6"/>
      <c r="U69" s="6"/>
    </row>
    <row r="70" spans="1:22" hidden="1" x14ac:dyDescent="0.25">
      <c r="A70" s="128" t="s">
        <v>88</v>
      </c>
      <c r="B70" s="39">
        <f>+B26+B27+B28</f>
        <v>0</v>
      </c>
      <c r="C70" s="39">
        <f>+C26+C27+C28</f>
        <v>0</v>
      </c>
      <c r="D70" s="39">
        <f>+D26+D27+D28</f>
        <v>0</v>
      </c>
      <c r="E70" s="39">
        <f>+E26+E27+E28</f>
        <v>0</v>
      </c>
      <c r="F70" s="39">
        <f>+F26+F27+F28</f>
        <v>0</v>
      </c>
      <c r="P70" s="54" t="e">
        <f>+B70/B25</f>
        <v>#DIV/0!</v>
      </c>
      <c r="Q70" s="6"/>
      <c r="R70" s="6"/>
      <c r="S70" s="6"/>
      <c r="T70" s="6"/>
      <c r="U70" s="6"/>
    </row>
    <row r="71" spans="1:22" hidden="1" x14ac:dyDescent="0.25">
      <c r="A71" s="129"/>
      <c r="B71" s="52" t="e">
        <f>IF(B70/B25&lt;=5%,0%,B70/B25)</f>
        <v>#DIV/0!</v>
      </c>
      <c r="C71" s="52" t="e">
        <f>IF(C70/C25&lt;=5%,0%,C70/C25)</f>
        <v>#DIV/0!</v>
      </c>
      <c r="D71" s="52" t="e">
        <f>IF(D70/D25&lt;=5%,0%,D70/D25)</f>
        <v>#DIV/0!</v>
      </c>
      <c r="E71" s="52" t="e">
        <f>IF(E70/E25&lt;=5%,0%,E70/E25)</f>
        <v>#DIV/0!</v>
      </c>
      <c r="F71" s="52" t="e">
        <f>IF(F70/F25&lt;=5%,0%,F70/F25)</f>
        <v>#DIV/0!</v>
      </c>
      <c r="P71" s="53" t="e">
        <f>+B70/B25</f>
        <v>#DIV/0!</v>
      </c>
      <c r="Q71" s="6"/>
      <c r="R71" s="6"/>
      <c r="S71" s="6"/>
      <c r="T71" s="6"/>
      <c r="U71" s="6"/>
    </row>
    <row r="72" spans="1:22" hidden="1" x14ac:dyDescent="0.25">
      <c r="A72" s="129"/>
      <c r="B72" s="51" t="e">
        <f>+B71</f>
        <v>#DIV/0!</v>
      </c>
      <c r="C72" s="51" t="e">
        <f>+C71</f>
        <v>#DIV/0!</v>
      </c>
      <c r="D72" s="51" t="e">
        <f>+D71</f>
        <v>#DIV/0!</v>
      </c>
      <c r="E72" s="51" t="e">
        <f>+E71</f>
        <v>#DIV/0!</v>
      </c>
      <c r="F72" s="51" t="e">
        <f>+F71</f>
        <v>#DIV/0!</v>
      </c>
      <c r="P72" s="6"/>
      <c r="Q72" s="6"/>
      <c r="R72" s="6"/>
      <c r="S72" s="6"/>
      <c r="T72" s="6"/>
      <c r="U72" s="6"/>
    </row>
    <row r="73" spans="1:22" hidden="1" x14ac:dyDescent="0.25">
      <c r="A73" s="129"/>
      <c r="B73" s="11" t="e">
        <f>20*((B72-5%)/85%)</f>
        <v>#DIV/0!</v>
      </c>
      <c r="C73" s="11" t="e">
        <f>20*((C72-5%)/85%)</f>
        <v>#DIV/0!</v>
      </c>
      <c r="D73" s="11" t="e">
        <f>20*((D72-5%)/85%)</f>
        <v>#DIV/0!</v>
      </c>
      <c r="E73" s="11" t="e">
        <f>20*((E72-5%)/85%)</f>
        <v>#DIV/0!</v>
      </c>
      <c r="F73" s="11" t="e">
        <f>20*((F72-5%)/85%)</f>
        <v>#DIV/0!</v>
      </c>
      <c r="P73" s="55" t="e">
        <f>+B73+B74</f>
        <v>#DIV/0!</v>
      </c>
      <c r="Q73" s="6"/>
      <c r="R73" s="6"/>
      <c r="S73" s="6"/>
      <c r="T73" s="6"/>
      <c r="U73" s="6"/>
    </row>
    <row r="74" spans="1:22" hidden="1" x14ac:dyDescent="0.25">
      <c r="A74" s="129"/>
      <c r="B74" s="11"/>
      <c r="C74" s="11"/>
      <c r="D74" s="11"/>
      <c r="E74" s="11"/>
      <c r="F74" s="11"/>
      <c r="P74" s="6"/>
      <c r="Q74" s="6"/>
      <c r="R74" s="6"/>
      <c r="S74" s="6"/>
      <c r="T74" s="6"/>
      <c r="U74" s="6"/>
    </row>
    <row r="75" spans="1:22" hidden="1" x14ac:dyDescent="0.25">
      <c r="A75" s="130"/>
      <c r="B75" s="11" t="e">
        <f>IF(B73&gt;20,20,B73)</f>
        <v>#DIV/0!</v>
      </c>
      <c r="C75" s="11" t="e">
        <f>IF(C73&gt;20,20,C73)</f>
        <v>#DIV/0!</v>
      </c>
      <c r="D75" s="11" t="e">
        <f>IF(D73&gt;20,20,D73)</f>
        <v>#DIV/0!</v>
      </c>
      <c r="E75" s="11" t="e">
        <f>IF(E73&gt;20,20,E73)</f>
        <v>#DIV/0!</v>
      </c>
      <c r="F75" s="11" t="e">
        <f>IF(F73&gt;20,20,F73)</f>
        <v>#DIV/0!</v>
      </c>
      <c r="P75" s="6"/>
      <c r="Q75" s="6"/>
      <c r="R75" s="6"/>
      <c r="S75" s="6"/>
      <c r="T75" s="6"/>
      <c r="U75" s="6"/>
    </row>
    <row r="76" spans="1:22" hidden="1" x14ac:dyDescent="0.25">
      <c r="A76" s="6"/>
      <c r="B76" s="6"/>
      <c r="C76" s="6"/>
      <c r="D76" s="6"/>
      <c r="E76" s="6"/>
      <c r="F76" s="6"/>
      <c r="P76" s="127" t="s">
        <v>104</v>
      </c>
      <c r="Q76" s="127"/>
      <c r="R76" s="127"/>
      <c r="S76" s="6"/>
      <c r="T76" s="127" t="s">
        <v>105</v>
      </c>
      <c r="U76" s="127"/>
      <c r="V76" s="127"/>
    </row>
    <row r="77" spans="1:22" hidden="1" x14ac:dyDescent="0.25">
      <c r="A77" s="131" t="s">
        <v>45</v>
      </c>
      <c r="B77" s="66">
        <f>+B5</f>
        <v>0</v>
      </c>
      <c r="C77" s="67">
        <f>+C5</f>
        <v>0</v>
      </c>
      <c r="D77" s="67">
        <f>+D5</f>
        <v>0</v>
      </c>
      <c r="E77" s="67">
        <f>+E5</f>
        <v>0</v>
      </c>
      <c r="F77" s="67">
        <f>+F5</f>
        <v>0</v>
      </c>
      <c r="P77" s="11"/>
      <c r="Q77" s="11"/>
      <c r="R77" s="11"/>
      <c r="S77" s="6"/>
      <c r="T77" s="11"/>
      <c r="U77" s="11"/>
      <c r="V77" s="7"/>
    </row>
    <row r="78" spans="1:22" hidden="1" x14ac:dyDescent="0.25">
      <c r="A78" s="132"/>
      <c r="B78" s="67" t="e">
        <f>+#REF!</f>
        <v>#REF!</v>
      </c>
      <c r="C78" s="67" t="e">
        <f>+#REF!</f>
        <v>#REF!</v>
      </c>
      <c r="D78" s="67" t="e">
        <f>+#REF!</f>
        <v>#REF!</v>
      </c>
      <c r="E78" s="67" t="e">
        <f>+#REF!</f>
        <v>#REF!</v>
      </c>
      <c r="F78" s="67" t="e">
        <f>+#REF!</f>
        <v>#REF!</v>
      </c>
      <c r="P78" s="90">
        <v>2000</v>
      </c>
      <c r="Q78" s="90"/>
      <c r="R78" s="11"/>
      <c r="S78" s="6"/>
      <c r="T78" s="90">
        <v>500</v>
      </c>
      <c r="U78" s="90"/>
      <c r="V78" s="11"/>
    </row>
    <row r="79" spans="1:22" hidden="1" x14ac:dyDescent="0.25">
      <c r="A79" s="132"/>
      <c r="B79" s="67" t="e">
        <f>+#REF!</f>
        <v>#REF!</v>
      </c>
      <c r="C79" s="67" t="e">
        <f>+#REF!</f>
        <v>#REF!</v>
      </c>
      <c r="D79" s="67" t="e">
        <f>+#REF!</f>
        <v>#REF!</v>
      </c>
      <c r="E79" s="67" t="e">
        <f>+#REF!</f>
        <v>#REF!</v>
      </c>
      <c r="F79" s="67" t="e">
        <f>+#REF!</f>
        <v>#REF!</v>
      </c>
      <c r="P79" s="11">
        <v>50</v>
      </c>
      <c r="Q79" s="11"/>
      <c r="R79" s="11"/>
      <c r="S79" s="6"/>
      <c r="T79" s="11">
        <v>50</v>
      </c>
      <c r="U79" s="11"/>
      <c r="V79" s="11"/>
    </row>
    <row r="80" spans="1:22" hidden="1" x14ac:dyDescent="0.25">
      <c r="A80" s="132"/>
      <c r="B80" s="68">
        <f>+B25-B26-B27-B28</f>
        <v>0</v>
      </c>
      <c r="C80" s="68">
        <f>+C25-C26-C27-C28</f>
        <v>0</v>
      </c>
      <c r="D80" s="68">
        <f>+D25-D26-D27-D28</f>
        <v>0</v>
      </c>
      <c r="E80" s="68">
        <f>+E25-E26-E27-E28</f>
        <v>0</v>
      </c>
      <c r="F80" s="68">
        <f>+F25-F26-F27-F28</f>
        <v>0</v>
      </c>
      <c r="P80" s="90">
        <f>+P78*P79</f>
        <v>100000</v>
      </c>
      <c r="Q80" s="90"/>
      <c r="R80" s="90"/>
      <c r="S80" s="6"/>
      <c r="T80" s="90">
        <f>+T78*T79</f>
        <v>25000</v>
      </c>
      <c r="U80" s="90"/>
      <c r="V80" s="90"/>
    </row>
    <row r="81" spans="1:22" hidden="1" x14ac:dyDescent="0.25">
      <c r="A81" s="132"/>
      <c r="B81" s="67">
        <f>IF(B80=0,0,+((B77-B78)*B79)/B80)</f>
        <v>0</v>
      </c>
      <c r="C81" s="67">
        <f>IF(C80=0,0,+((C77-C78)*C79)/C80)</f>
        <v>0</v>
      </c>
      <c r="D81" s="67">
        <f>IF(D80=0,0,+((D77-D78)*D79)/D80)</f>
        <v>0</v>
      </c>
      <c r="E81" s="67">
        <f>IF(E80=0,0,+((E77-E78)*E79)/E80)</f>
        <v>0</v>
      </c>
      <c r="F81" s="67">
        <f>IF(F80=0,0,+((F77-F78)*F79)/F80)</f>
        <v>0</v>
      </c>
      <c r="P81" s="11">
        <v>1350</v>
      </c>
      <c r="Q81" s="11"/>
      <c r="R81" s="11"/>
      <c r="S81" s="6"/>
      <c r="T81" s="11">
        <v>1350</v>
      </c>
      <c r="U81" s="11"/>
      <c r="V81" s="11"/>
    </row>
    <row r="82" spans="1:22" hidden="1" x14ac:dyDescent="0.25">
      <c r="A82" s="132"/>
      <c r="B82" s="67">
        <f>10*((B81-0.1)/0.9)</f>
        <v>-1.1111111111111112</v>
      </c>
      <c r="C82" s="67">
        <f>10*((C81-0.1)/0.9)</f>
        <v>-1.1111111111111112</v>
      </c>
      <c r="D82" s="67">
        <f>10*((D81-0.1)/0.9)</f>
        <v>-1.1111111111111112</v>
      </c>
      <c r="E82" s="67">
        <f>10*((E81-0.1)/0.9)</f>
        <v>-1.1111111111111112</v>
      </c>
      <c r="F82" s="67">
        <f>10*((F81-0.1)/0.9)</f>
        <v>-1.1111111111111112</v>
      </c>
      <c r="P82" s="11">
        <f>+P79*P81</f>
        <v>67500</v>
      </c>
      <c r="Q82" s="11"/>
      <c r="R82" s="11"/>
      <c r="S82" s="6"/>
      <c r="T82" s="11">
        <f>+T79*T81</f>
        <v>67500</v>
      </c>
      <c r="U82" s="11"/>
      <c r="V82" s="11"/>
    </row>
    <row r="83" spans="1:22" hidden="1" x14ac:dyDescent="0.25">
      <c r="A83" s="133"/>
      <c r="B83" s="67">
        <f>IF(B82&gt;10,10,B82)</f>
        <v>-1.1111111111111112</v>
      </c>
      <c r="C83" s="67">
        <f>IF(C82&gt;10,10,C82)</f>
        <v>-1.1111111111111112</v>
      </c>
      <c r="D83" s="67">
        <f>IF(D82&gt;10,10,D82)</f>
        <v>-1.1111111111111112</v>
      </c>
      <c r="E83" s="67">
        <f>IF(E82&gt;10,10,E82)</f>
        <v>-1.1111111111111112</v>
      </c>
      <c r="F83" s="67">
        <f>IF(F82&gt;10,10,F82)</f>
        <v>-1.1111111111111112</v>
      </c>
      <c r="P83" s="11">
        <f>+P80/P79</f>
        <v>2000</v>
      </c>
      <c r="Q83" s="11"/>
      <c r="R83" s="11"/>
      <c r="S83" s="6"/>
      <c r="T83" s="11">
        <f>+T80/T79</f>
        <v>500</v>
      </c>
      <c r="U83" s="11"/>
      <c r="V83" s="11"/>
    </row>
    <row r="84" spans="1:22" hidden="1" x14ac:dyDescent="0.25">
      <c r="A84" s="6"/>
      <c r="B84" s="6"/>
      <c r="C84" s="6"/>
      <c r="D84" s="6"/>
      <c r="E84" s="6"/>
      <c r="F84" s="6"/>
      <c r="P84" s="6"/>
      <c r="Q84" s="6"/>
      <c r="R84" s="6"/>
      <c r="S84" s="6"/>
      <c r="T84" s="6"/>
      <c r="U84" s="6"/>
    </row>
    <row r="85" spans="1:22" hidden="1" x14ac:dyDescent="0.25">
      <c r="A85" s="6"/>
      <c r="B85" s="32">
        <v>0</v>
      </c>
      <c r="C85" s="32">
        <v>0</v>
      </c>
      <c r="D85" s="32">
        <v>0</v>
      </c>
      <c r="E85" s="32">
        <v>0</v>
      </c>
      <c r="F85" s="32">
        <v>0</v>
      </c>
      <c r="P85" s="6"/>
      <c r="Q85" s="6"/>
      <c r="R85" s="6"/>
      <c r="S85" s="6"/>
      <c r="T85" s="6"/>
      <c r="U85" s="6"/>
    </row>
    <row r="86" spans="1:22" hidden="1" x14ac:dyDescent="0.25">
      <c r="A86" s="6"/>
      <c r="B86" s="6"/>
      <c r="C86" s="6"/>
      <c r="D86" s="6"/>
      <c r="E86" s="6"/>
      <c r="F86" s="6"/>
      <c r="P86" s="6"/>
      <c r="Q86" s="6"/>
      <c r="R86" s="6"/>
      <c r="S86" s="6"/>
      <c r="T86" s="6"/>
      <c r="U86" s="6"/>
    </row>
    <row r="87" spans="1:22" hidden="1" x14ac:dyDescent="0.25">
      <c r="A87" s="40" t="s">
        <v>44</v>
      </c>
      <c r="B87" s="41"/>
      <c r="C87" s="41"/>
      <c r="D87" s="41"/>
      <c r="E87" s="41"/>
      <c r="F87" s="41"/>
      <c r="P87" s="6"/>
      <c r="Q87" s="6"/>
      <c r="R87" s="6"/>
      <c r="S87" s="6"/>
      <c r="T87" s="6"/>
      <c r="U87" s="6"/>
    </row>
    <row r="88" spans="1:22" hidden="1" x14ac:dyDescent="0.25">
      <c r="A88" s="11" t="s">
        <v>46</v>
      </c>
      <c r="B88" s="11">
        <f>IF(B7="Nessun progetto",0,0)</f>
        <v>0</v>
      </c>
      <c r="C88" s="11">
        <f>IF(C7="Nessun progetto",0,0)</f>
        <v>0</v>
      </c>
      <c r="D88" s="11">
        <f>IF(D7="Nessun progetto",0,0)</f>
        <v>0</v>
      </c>
      <c r="E88" s="11">
        <f>IF(E7="Nessun progetto",0,0)</f>
        <v>0</v>
      </c>
      <c r="F88" s="11">
        <f>IF(F7="Nessun progetto",0,0)</f>
        <v>0</v>
      </c>
      <c r="P88" s="6"/>
      <c r="Q88" s="6"/>
      <c r="R88" s="6"/>
      <c r="S88" s="6"/>
      <c r="T88" s="6"/>
      <c r="U88" s="6"/>
    </row>
    <row r="89" spans="1:22" hidden="1" x14ac:dyDescent="0.25">
      <c r="A89" s="11" t="s">
        <v>47</v>
      </c>
      <c r="B89" s="11">
        <f>IF(B7="PFTE",10,0)</f>
        <v>0</v>
      </c>
      <c r="C89" s="11">
        <f>IF(C7="PFTE",10,0)</f>
        <v>0</v>
      </c>
      <c r="D89" s="11">
        <f>IF(D7="PFTE",10,0)</f>
        <v>0</v>
      </c>
      <c r="E89" s="11">
        <f>IF(E7="PFTE",10,0)</f>
        <v>0</v>
      </c>
      <c r="F89" s="11">
        <f>IF(F7="PFTE",10,0)</f>
        <v>0</v>
      </c>
      <c r="P89" s="6"/>
      <c r="Q89" s="6"/>
      <c r="R89" s="6"/>
      <c r="S89" s="6"/>
      <c r="T89" s="6"/>
      <c r="U89" s="6"/>
    </row>
    <row r="90" spans="1:22" hidden="1" x14ac:dyDescent="0.25">
      <c r="A90" s="11" t="s">
        <v>48</v>
      </c>
      <c r="B90" s="11">
        <f>IF(B7="Progetto Esecutivo",22,0)</f>
        <v>0</v>
      </c>
      <c r="C90" s="11">
        <f>IF(C7="Progetto Esecutivo",22,0)</f>
        <v>0</v>
      </c>
      <c r="D90" s="11">
        <f>IF(D7="Progetto Esecutivo",22,0)</f>
        <v>0</v>
      </c>
      <c r="E90" s="11">
        <f>IF(E7="Progetto Esecutivo",22,0)</f>
        <v>0</v>
      </c>
      <c r="F90" s="11">
        <f>IF(F7="Progetto Esecutivo",22,0)</f>
        <v>0</v>
      </c>
      <c r="P90" s="6"/>
      <c r="Q90" s="6"/>
      <c r="R90" s="6"/>
      <c r="S90" s="6"/>
      <c r="T90" s="6"/>
      <c r="U90" s="6"/>
    </row>
    <row r="91" spans="1:22" hidden="1" x14ac:dyDescent="0.25">
      <c r="A91" s="20" t="s">
        <v>49</v>
      </c>
      <c r="B91" s="11">
        <f>SUM(B88:B90)</f>
        <v>0</v>
      </c>
      <c r="C91" s="11">
        <f t="shared" ref="C91:F91" si="8">SUM(C88:C90)</f>
        <v>0</v>
      </c>
      <c r="D91" s="11">
        <f t="shared" si="8"/>
        <v>0</v>
      </c>
      <c r="E91" s="11">
        <f t="shared" si="8"/>
        <v>0</v>
      </c>
      <c r="F91" s="11">
        <f t="shared" si="8"/>
        <v>0</v>
      </c>
      <c r="P91" s="6"/>
      <c r="Q91" s="6"/>
      <c r="R91" s="6"/>
      <c r="S91" s="6"/>
      <c r="T91" s="6"/>
      <c r="U91" s="6"/>
    </row>
    <row r="92" spans="1:22" hidden="1" x14ac:dyDescent="0.25">
      <c r="A92" s="6"/>
      <c r="B92" s="6"/>
      <c r="C92" s="6"/>
      <c r="D92" s="6"/>
      <c r="E92" s="6"/>
      <c r="F92" s="6"/>
      <c r="P92" s="6"/>
      <c r="Q92" s="6"/>
      <c r="R92" s="6"/>
      <c r="S92" s="6"/>
      <c r="T92" s="6"/>
      <c r="U92" s="6"/>
    </row>
    <row r="93" spans="1:22" hidden="1" x14ac:dyDescent="0.25">
      <c r="A93" s="6"/>
      <c r="B93" s="11">
        <v>0</v>
      </c>
      <c r="C93" s="11">
        <v>0</v>
      </c>
      <c r="D93" s="11">
        <v>0</v>
      </c>
      <c r="E93" s="11">
        <v>0</v>
      </c>
      <c r="F93" s="11">
        <v>0</v>
      </c>
      <c r="P93" s="6"/>
      <c r="Q93" s="6"/>
      <c r="R93" s="6"/>
      <c r="S93" s="6"/>
      <c r="T93" s="6"/>
      <c r="U93" s="6"/>
    </row>
    <row r="94" spans="1:22" hidden="1" x14ac:dyDescent="0.25">
      <c r="B94"/>
      <c r="P94" s="6"/>
      <c r="Q94" s="6"/>
      <c r="R94" s="6"/>
      <c r="S94" s="6"/>
      <c r="T94" s="6"/>
      <c r="U94" s="6"/>
    </row>
    <row r="95" spans="1:22" hidden="1" x14ac:dyDescent="0.25">
      <c r="A95" s="1"/>
      <c r="B95" s="42"/>
      <c r="C95" s="42"/>
      <c r="D95" s="42"/>
      <c r="E95" s="39">
        <f>SUM(B8:F8)</f>
        <v>0</v>
      </c>
      <c r="F95" s="42"/>
      <c r="P95" s="6"/>
      <c r="Q95" s="6"/>
      <c r="R95" s="6"/>
      <c r="S95" s="6"/>
      <c r="T95" s="6"/>
      <c r="U95" s="6"/>
    </row>
    <row r="96" spans="1:22" ht="15.75" hidden="1" x14ac:dyDescent="0.25">
      <c r="A96" s="1"/>
      <c r="B96" s="32" t="s">
        <v>50</v>
      </c>
      <c r="C96" s="32" t="s">
        <v>51</v>
      </c>
      <c r="D96" s="43"/>
      <c r="E96" s="39" t="e">
        <f>SUM(#REF!)</f>
        <v>#REF!</v>
      </c>
      <c r="F96" s="43"/>
      <c r="P96" s="6"/>
      <c r="Q96" s="6"/>
      <c r="R96" s="6"/>
      <c r="S96" s="6"/>
      <c r="T96" s="6"/>
      <c r="U96" s="6"/>
    </row>
    <row r="97" spans="1:21" ht="15.75" hidden="1" x14ac:dyDescent="0.25">
      <c r="A97" s="1"/>
      <c r="B97" s="11"/>
      <c r="C97" s="11"/>
      <c r="D97" s="43"/>
      <c r="E97" s="39">
        <f>SUM(B10:F10)</f>
        <v>0</v>
      </c>
      <c r="F97" s="43"/>
      <c r="P97" s="6"/>
      <c r="Q97" s="6"/>
      <c r="R97" s="6"/>
      <c r="S97" s="6"/>
      <c r="T97" s="6"/>
      <c r="U97" s="6"/>
    </row>
    <row r="98" spans="1:21" ht="15.75" hidden="1" x14ac:dyDescent="0.25">
      <c r="A98" s="1"/>
      <c r="B98" s="44">
        <f>SUM(B39:F39)</f>
        <v>0</v>
      </c>
      <c r="C98" s="11" t="e">
        <f>+B98/#REF!</f>
        <v>#REF!</v>
      </c>
      <c r="D98" s="43"/>
      <c r="E98" s="39">
        <f>SUM(B11:F11)</f>
        <v>0</v>
      </c>
      <c r="F98" s="43"/>
      <c r="P98" s="6"/>
      <c r="Q98" s="6"/>
      <c r="R98" s="6"/>
      <c r="S98" s="6"/>
      <c r="T98" s="6"/>
      <c r="U98" s="6"/>
    </row>
    <row r="99" spans="1:21" ht="15.75" hidden="1" x14ac:dyDescent="0.25">
      <c r="A99" s="1"/>
      <c r="B99" s="43"/>
      <c r="C99" s="43"/>
      <c r="D99" s="43"/>
      <c r="E99" s="39">
        <f>SUM(B23:F23)</f>
        <v>0</v>
      </c>
      <c r="F99" s="43"/>
      <c r="P99" s="6"/>
      <c r="Q99" s="6"/>
      <c r="R99" s="6"/>
      <c r="S99" s="6"/>
      <c r="T99" s="6"/>
      <c r="U99" s="6"/>
    </row>
    <row r="100" spans="1:21" ht="15.75" hidden="1" x14ac:dyDescent="0.25">
      <c r="A100" s="1"/>
      <c r="B100" s="43"/>
      <c r="C100" s="43"/>
      <c r="D100" s="43"/>
      <c r="E100" s="39" t="e">
        <f>SUM(#REF!)</f>
        <v>#REF!</v>
      </c>
      <c r="F100" s="43"/>
      <c r="P100" s="6"/>
      <c r="Q100" s="6"/>
      <c r="R100" s="6"/>
      <c r="S100" s="6"/>
      <c r="T100" s="6"/>
      <c r="U100" s="6"/>
    </row>
    <row r="101" spans="1:21" ht="15.75" hidden="1" x14ac:dyDescent="0.25">
      <c r="A101" s="1"/>
      <c r="B101" s="43"/>
      <c r="C101" s="43"/>
      <c r="D101" s="43"/>
      <c r="E101" s="39" t="e">
        <f>SUM(#REF!)</f>
        <v>#REF!</v>
      </c>
      <c r="F101" s="43"/>
      <c r="P101" s="6"/>
      <c r="Q101" s="6"/>
      <c r="R101" s="6"/>
      <c r="S101" s="6"/>
      <c r="T101" s="6"/>
      <c r="U101" s="6"/>
    </row>
    <row r="102" spans="1:21" ht="15.75" hidden="1" x14ac:dyDescent="0.25">
      <c r="A102" s="1"/>
      <c r="B102" s="43"/>
      <c r="C102" s="43"/>
      <c r="D102" s="43"/>
      <c r="E102" s="39">
        <f>SUM(B24:F24)</f>
        <v>0</v>
      </c>
      <c r="F102" s="43"/>
      <c r="P102" s="6"/>
      <c r="Q102" s="6"/>
      <c r="R102" s="6"/>
      <c r="S102" s="6"/>
      <c r="T102" s="6"/>
      <c r="U102" s="6"/>
    </row>
    <row r="103" spans="1:21" ht="15.75" hidden="1" x14ac:dyDescent="0.25">
      <c r="A103" s="1"/>
      <c r="B103" s="43"/>
      <c r="C103" s="43"/>
      <c r="D103" s="43"/>
      <c r="E103" s="39" t="e">
        <f>SUM(#REF!)</f>
        <v>#REF!</v>
      </c>
      <c r="F103" s="43"/>
      <c r="P103" s="6"/>
      <c r="Q103" s="6"/>
      <c r="R103" s="6"/>
      <c r="S103" s="6"/>
      <c r="T103" s="6"/>
      <c r="U103" s="6"/>
    </row>
    <row r="104" spans="1:21" ht="15.75" hidden="1" x14ac:dyDescent="0.25">
      <c r="A104" s="1"/>
      <c r="B104" s="43"/>
      <c r="C104" s="43"/>
      <c r="D104" s="43"/>
      <c r="E104" s="39">
        <f>SUM(B25:F25)</f>
        <v>0</v>
      </c>
      <c r="F104" s="43"/>
      <c r="P104" s="6"/>
      <c r="Q104" s="6"/>
      <c r="R104" s="6"/>
      <c r="S104" s="6"/>
      <c r="T104" s="6"/>
      <c r="U104" s="6"/>
    </row>
    <row r="105" spans="1:21" ht="15.75" hidden="1" x14ac:dyDescent="0.25">
      <c r="A105" s="1"/>
      <c r="B105" s="43"/>
      <c r="C105" s="43"/>
      <c r="D105" s="43"/>
      <c r="E105" s="39">
        <f>SUM(B26:F26)</f>
        <v>0</v>
      </c>
      <c r="F105" s="43"/>
      <c r="P105" s="6"/>
      <c r="Q105" s="6"/>
      <c r="R105" s="6"/>
      <c r="S105" s="6"/>
      <c r="T105" s="6"/>
      <c r="U105" s="6"/>
    </row>
    <row r="106" spans="1:21" ht="15.75" hidden="1" x14ac:dyDescent="0.25">
      <c r="A106" s="1"/>
      <c r="B106" s="43"/>
      <c r="C106" s="43"/>
      <c r="D106" s="43"/>
      <c r="E106" s="39">
        <f>SUM(B27:F27)</f>
        <v>0</v>
      </c>
      <c r="F106" s="43"/>
      <c r="P106" s="6"/>
      <c r="Q106" s="6"/>
      <c r="R106" s="6"/>
      <c r="S106" s="6"/>
      <c r="T106" s="6"/>
      <c r="U106" s="6"/>
    </row>
    <row r="107" spans="1:21" ht="15.75" hidden="1" x14ac:dyDescent="0.25">
      <c r="A107" s="1"/>
      <c r="B107" s="43"/>
      <c r="C107" s="43"/>
      <c r="D107" s="43"/>
      <c r="E107" s="39">
        <f>SUM(B28:F28)</f>
        <v>0</v>
      </c>
      <c r="F107" s="43"/>
      <c r="P107" s="6"/>
      <c r="Q107" s="6"/>
      <c r="R107" s="6"/>
      <c r="S107" s="6"/>
      <c r="T107" s="6"/>
      <c r="U107" s="6"/>
    </row>
    <row r="108" spans="1:21" hidden="1" x14ac:dyDescent="0.25">
      <c r="A108" s="1"/>
      <c r="B108"/>
      <c r="P108" s="6"/>
      <c r="Q108" s="6"/>
      <c r="R108" s="6"/>
      <c r="S108" s="6"/>
      <c r="T108" s="6"/>
      <c r="U108" s="6"/>
    </row>
    <row r="109" spans="1:21" hidden="1" x14ac:dyDescent="0.25">
      <c r="B109"/>
      <c r="P109" s="6"/>
      <c r="Q109" s="6"/>
      <c r="R109" s="6"/>
      <c r="S109" s="6"/>
      <c r="T109" s="6"/>
      <c r="U109" s="6"/>
    </row>
    <row r="110" spans="1:21" hidden="1" x14ac:dyDescent="0.25">
      <c r="B110"/>
      <c r="P110" s="6"/>
      <c r="Q110" s="6"/>
      <c r="R110" s="6"/>
      <c r="S110" s="6"/>
      <c r="T110" s="6"/>
      <c r="U110" s="6"/>
    </row>
    <row r="111" spans="1:21" hidden="1" x14ac:dyDescent="0.25">
      <c r="A111" s="2" t="s">
        <v>13</v>
      </c>
      <c r="B111"/>
      <c r="P111" s="6"/>
      <c r="Q111" s="6"/>
      <c r="R111" s="6"/>
      <c r="S111" s="6"/>
      <c r="T111" s="6"/>
      <c r="U111" s="6"/>
    </row>
    <row r="112" spans="1:21" hidden="1" x14ac:dyDescent="0.25">
      <c r="A112" s="2" t="s">
        <v>20</v>
      </c>
      <c r="B112"/>
      <c r="P112" s="6"/>
      <c r="Q112" s="6"/>
      <c r="R112" s="6"/>
      <c r="S112" s="6"/>
      <c r="T112" s="6"/>
      <c r="U112" s="6"/>
    </row>
    <row r="113" spans="2:21" hidden="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56"/>
      <c r="O113" s="6"/>
      <c r="P113" s="6"/>
      <c r="Q113" s="6"/>
      <c r="R113" s="6"/>
      <c r="S113" s="6"/>
      <c r="T113" s="6"/>
      <c r="U113" s="6"/>
    </row>
    <row r="114" spans="2:21" hidden="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56"/>
      <c r="O114" s="6"/>
      <c r="P114" s="6"/>
    </row>
    <row r="115" spans="2:21" hidden="1" x14ac:dyDescent="0.25">
      <c r="B115" s="6">
        <v>50</v>
      </c>
      <c r="C115" s="6">
        <v>3500</v>
      </c>
      <c r="D115" s="6">
        <f>+B115*C115</f>
        <v>175000</v>
      </c>
      <c r="E115" s="6">
        <f>+D115*0.3</f>
        <v>52500</v>
      </c>
      <c r="F115" s="6">
        <f>+D115*0.3</f>
        <v>52500</v>
      </c>
      <c r="G115" s="6"/>
      <c r="H115" s="6"/>
      <c r="I115" s="6"/>
      <c r="J115" s="6"/>
      <c r="K115" s="6"/>
      <c r="L115" s="6"/>
      <c r="M115" s="6"/>
      <c r="N115" s="56"/>
      <c r="O115" s="6">
        <f>+D115+E115+F115</f>
        <v>280000</v>
      </c>
      <c r="P115" s="6"/>
    </row>
    <row r="116" spans="2:21" hidden="1" x14ac:dyDescent="0.25">
      <c r="B116" s="6">
        <v>100</v>
      </c>
      <c r="C116" s="6">
        <v>1500</v>
      </c>
      <c r="D116" s="6">
        <f>+B116*C116</f>
        <v>150000</v>
      </c>
      <c r="E116" s="6">
        <f>+D116*0.3</f>
        <v>45000</v>
      </c>
      <c r="F116" s="6">
        <f>+D116*0.3</f>
        <v>45000</v>
      </c>
      <c r="G116" s="6"/>
      <c r="H116" s="6"/>
      <c r="I116" s="6"/>
      <c r="J116" s="6"/>
      <c r="K116" s="6"/>
      <c r="L116" s="6"/>
      <c r="M116" s="6"/>
      <c r="N116" s="56"/>
      <c r="O116" s="6">
        <f>+D116+E116+F116</f>
        <v>240000</v>
      </c>
      <c r="P116" s="6"/>
    </row>
    <row r="117" spans="2:21" hidden="1" x14ac:dyDescent="0.25">
      <c r="B117" s="6"/>
      <c r="C117" s="6"/>
      <c r="D117" s="6"/>
      <c r="E117" s="6"/>
      <c r="F117" s="6"/>
      <c r="G117" s="6" t="e">
        <f>+#REF!*0.1</f>
        <v>#REF!</v>
      </c>
      <c r="H117" s="6"/>
      <c r="I117" s="6"/>
      <c r="J117" s="6"/>
      <c r="K117" s="6"/>
      <c r="L117" s="6"/>
      <c r="M117" s="6"/>
      <c r="N117" s="56"/>
      <c r="O117" s="6">
        <f>+O115+O116</f>
        <v>520000</v>
      </c>
      <c r="P117" s="6">
        <f>+O117*0.1</f>
        <v>52000</v>
      </c>
    </row>
    <row r="118" spans="2:21" hidden="1" x14ac:dyDescent="0.25">
      <c r="B118" s="6"/>
      <c r="C118" s="6"/>
      <c r="D118" s="6"/>
      <c r="E118" s="6"/>
      <c r="F118" s="6"/>
      <c r="G118" s="6" t="e">
        <f>+#REF!*0.22</f>
        <v>#REF!</v>
      </c>
      <c r="H118" s="6"/>
      <c r="I118" s="6"/>
      <c r="J118" s="6"/>
      <c r="K118" s="6"/>
      <c r="L118" s="6"/>
      <c r="M118" s="6"/>
      <c r="N118" s="56"/>
      <c r="O118" s="6">
        <f>+O117*0.2</f>
        <v>104000</v>
      </c>
      <c r="P118" s="6">
        <f>+O118*0.22</f>
        <v>22880</v>
      </c>
    </row>
    <row r="119" spans="2:21" hidden="1" x14ac:dyDescent="0.25">
      <c r="B119" s="6">
        <f>50*1400</f>
        <v>70000</v>
      </c>
      <c r="C119" s="6"/>
      <c r="D119" s="6"/>
      <c r="E119" s="6"/>
      <c r="F119" s="45">
        <f>+O119+P119</f>
        <v>698880</v>
      </c>
      <c r="G119" s="6" t="e">
        <f>+G117+G118</f>
        <v>#REF!</v>
      </c>
      <c r="H119" s="6"/>
      <c r="I119" s="6"/>
      <c r="J119" s="6"/>
      <c r="K119" s="6"/>
      <c r="L119" s="6"/>
      <c r="M119" s="6"/>
      <c r="N119" s="56"/>
      <c r="O119" s="6">
        <f>+O117+O118</f>
        <v>624000</v>
      </c>
      <c r="P119" s="6">
        <f>+P117+P118</f>
        <v>74880</v>
      </c>
    </row>
    <row r="120" spans="2:21" ht="21" hidden="1" x14ac:dyDescent="0.35">
      <c r="B120" s="61">
        <f>+B119/F119</f>
        <v>0.10016025641025642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56"/>
      <c r="O120" s="6"/>
      <c r="P120" s="6"/>
    </row>
    <row r="121" spans="2:21" hidden="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56"/>
      <c r="O121" s="6"/>
      <c r="P121" s="6"/>
    </row>
    <row r="122" spans="2:21" hidden="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56"/>
      <c r="O122" s="6"/>
      <c r="P122" s="6"/>
    </row>
    <row r="123" spans="2:21" hidden="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56"/>
      <c r="O123" s="6"/>
      <c r="P123" s="6"/>
    </row>
    <row r="124" spans="2:21" hidden="1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56"/>
      <c r="O124" s="6"/>
      <c r="P124" s="6"/>
    </row>
    <row r="125" spans="2:21" hidden="1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56"/>
      <c r="O125" s="6"/>
      <c r="P125" s="6"/>
    </row>
    <row r="126" spans="2:21" hidden="1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56"/>
      <c r="O126" s="6"/>
      <c r="P126" s="6"/>
    </row>
    <row r="127" spans="2:21" hidden="1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56"/>
      <c r="O127" s="6"/>
      <c r="P127" s="6"/>
    </row>
    <row r="128" spans="2:21" hidden="1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56"/>
      <c r="O128" s="6"/>
      <c r="P128" s="6"/>
    </row>
    <row r="129" spans="2:16" x14ac:dyDescent="0.2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56"/>
      <c r="O129" s="6"/>
      <c r="P129" s="6"/>
    </row>
    <row r="130" spans="2:16" x14ac:dyDescent="0.25">
      <c r="B130"/>
    </row>
    <row r="131" spans="2:16" x14ac:dyDescent="0.25">
      <c r="B131"/>
    </row>
    <row r="132" spans="2:16" x14ac:dyDescent="0.25">
      <c r="B132"/>
    </row>
    <row r="133" spans="2:16" x14ac:dyDescent="0.25">
      <c r="B133"/>
    </row>
    <row r="134" spans="2:16" x14ac:dyDescent="0.25">
      <c r="B134"/>
    </row>
  </sheetData>
  <sheetProtection algorithmName="SHA-512" hashValue="hMl4/ukVTZP33iG/VKEJCdROgxNcFSBzF9uGF+pOYa+618J7fm42LWN4+IAHoTjyp1wRnGpW+LEhCXFvlM58BQ==" saltValue="wKTbLIhi+R3NvnJ2OAJIGA==" spinCount="100000" sheet="1" objects="1" scenarios="1"/>
  <mergeCells count="14">
    <mergeCell ref="B1:F1"/>
    <mergeCell ref="A77:A83"/>
    <mergeCell ref="T54:V54"/>
    <mergeCell ref="A56:A61"/>
    <mergeCell ref="A63:A68"/>
    <mergeCell ref="A70:A75"/>
    <mergeCell ref="P76:R76"/>
    <mergeCell ref="T76:V76"/>
    <mergeCell ref="P54:R54"/>
    <mergeCell ref="A30:B30"/>
    <mergeCell ref="A32:B32"/>
    <mergeCell ref="A42:A43"/>
    <mergeCell ref="A45:A47"/>
    <mergeCell ref="A49:A54"/>
  </mergeCells>
  <phoneticPr fontId="10" type="noConversion"/>
  <dataValidations count="1">
    <dataValidation type="list" allowBlank="1" showInputMessage="1" showErrorMessage="1" promptTitle="SI / NO" sqref="B7:F7" xr:uid="{D628E5EA-D727-412A-8060-1B77C5D6825C}">
      <formula1>$B$45:$B$47</formula1>
    </dataValidation>
  </dataValidations>
  <pageMargins left="0.25" right="0.25" top="0.75" bottom="0.75" header="0.3" footer="0.3"/>
  <pageSetup paperSize="9" scale="62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AB448-5DF4-43B4-88F8-14DAED190E29}">
  <sheetPr>
    <pageSetUpPr fitToPage="1"/>
  </sheetPr>
  <dimension ref="A1:V134"/>
  <sheetViews>
    <sheetView zoomScaleNormal="100" workbookViewId="0"/>
  </sheetViews>
  <sheetFormatPr defaultColWidth="9.140625" defaultRowHeight="15" x14ac:dyDescent="0.25"/>
  <cols>
    <col min="1" max="1" width="140.7109375" customWidth="1"/>
    <col min="2" max="2" width="18.140625" style="17" bestFit="1" customWidth="1"/>
    <col min="3" max="5" width="18.140625" bestFit="1" customWidth="1"/>
    <col min="6" max="6" width="16.28515625" bestFit="1" customWidth="1"/>
    <col min="7" max="7" width="9.42578125" hidden="1" customWidth="1"/>
    <col min="8" max="8" width="4.28515625" hidden="1" customWidth="1"/>
    <col min="9" max="9" width="13.7109375" hidden="1" customWidth="1"/>
    <col min="10" max="10" width="10.140625" hidden="1" customWidth="1"/>
    <col min="11" max="11" width="6.5703125" hidden="1" customWidth="1"/>
    <col min="12" max="12" width="11.85546875" hidden="1" customWidth="1"/>
    <col min="13" max="13" width="8.140625" hidden="1" customWidth="1"/>
    <col min="14" max="14" width="4.28515625" style="16" hidden="1" customWidth="1"/>
    <col min="15" max="15" width="6.85546875" hidden="1" customWidth="1"/>
    <col min="16" max="16" width="15.7109375" hidden="1" customWidth="1"/>
    <col min="17" max="18" width="15" hidden="1" customWidth="1"/>
    <col min="19" max="19" width="13.28515625" hidden="1" customWidth="1"/>
    <col min="20" max="20" width="15" hidden="1" customWidth="1"/>
    <col min="21" max="21" width="15.28515625" hidden="1" customWidth="1"/>
    <col min="22" max="22" width="13.7109375" hidden="1" customWidth="1"/>
    <col min="23" max="50" width="0" hidden="1" customWidth="1"/>
  </cols>
  <sheetData>
    <row r="1" spans="1:21" ht="108" customHeight="1" x14ac:dyDescent="0.25">
      <c r="B1" s="124" t="s">
        <v>145</v>
      </c>
      <c r="C1" s="125"/>
      <c r="D1" s="125"/>
      <c r="E1" s="125"/>
      <c r="F1" s="126"/>
    </row>
    <row r="2" spans="1:21" x14ac:dyDescent="0.25">
      <c r="A2" s="7"/>
      <c r="B2" s="7"/>
      <c r="C2" s="7"/>
      <c r="D2" s="7"/>
      <c r="E2" s="7"/>
      <c r="F2" s="7"/>
      <c r="I2" s="6" t="s">
        <v>125</v>
      </c>
      <c r="J2" s="6" t="s">
        <v>126</v>
      </c>
      <c r="K2" s="6" t="s">
        <v>127</v>
      </c>
      <c r="L2" s="6" t="s">
        <v>128</v>
      </c>
      <c r="M2" s="6" t="s">
        <v>129</v>
      </c>
    </row>
    <row r="3" spans="1:21" ht="30" x14ac:dyDescent="0.25">
      <c r="A3" s="91" t="s">
        <v>42</v>
      </c>
      <c r="B3" s="33" t="str">
        <f>CONCATENATE($G$3,$H$3,I2,,I3)</f>
        <v>IMPIANTO 21 - 0</v>
      </c>
      <c r="C3" s="33" t="str">
        <f>CONCATENATE($G$3,$H$3,J2,,J3)</f>
        <v>IMPIANTO 22 - 0</v>
      </c>
      <c r="D3" s="33" t="str">
        <f>CONCATENATE($G$3,$H$3,K2,,K3)</f>
        <v>IMPIANTO 23 - 0</v>
      </c>
      <c r="E3" s="33" t="str">
        <f>CONCATENATE($G$3,$H$3,L2,,L3)</f>
        <v>IMPIANTO 24 - 0</v>
      </c>
      <c r="F3" s="33" t="str">
        <f>CONCATENATE($G$3,$H$3,M2,,M3)</f>
        <v>IMPIANTO 25 - 0</v>
      </c>
      <c r="G3" s="8" t="s">
        <v>52</v>
      </c>
      <c r="H3" s="8" t="s">
        <v>14</v>
      </c>
      <c r="I3" s="6">
        <f>+'DATI DI PARTENZA'!W6</f>
        <v>0</v>
      </c>
      <c r="J3" s="6">
        <f>+'DATI DI PARTENZA'!X6</f>
        <v>0</v>
      </c>
      <c r="K3" s="6">
        <f>+'DATI DI PARTENZA'!Y6</f>
        <v>0</v>
      </c>
      <c r="L3" s="6">
        <f>+'DATI DI PARTENZA'!Z6</f>
        <v>0</v>
      </c>
      <c r="M3" s="6">
        <f>+'DATI DI PARTENZA'!AA6</f>
        <v>0</v>
      </c>
    </row>
    <row r="4" spans="1:21" x14ac:dyDescent="0.25">
      <c r="A4" s="1"/>
      <c r="B4" s="9"/>
      <c r="C4" s="9"/>
      <c r="D4" s="9"/>
      <c r="E4" s="9"/>
      <c r="F4" s="9"/>
    </row>
    <row r="5" spans="1:21" ht="30" customHeight="1" x14ac:dyDescent="0.25">
      <c r="A5" s="46" t="s">
        <v>143</v>
      </c>
      <c r="B5" s="47"/>
      <c r="C5" s="47"/>
      <c r="D5" s="47"/>
      <c r="E5" s="47"/>
      <c r="F5" s="47"/>
      <c r="P5" s="6">
        <f>IF(B5&lt;70%,1,0)</f>
        <v>1</v>
      </c>
      <c r="Q5" s="6">
        <f>IF(C5&lt;70%,1,0)</f>
        <v>1</v>
      </c>
      <c r="R5" s="6">
        <f>IF(D5&lt;70%,1,0)</f>
        <v>1</v>
      </c>
      <c r="S5" s="6">
        <f>IF(E5&lt;70%,1,0)</f>
        <v>1</v>
      </c>
      <c r="T5" s="6">
        <f>IF(F5&lt;70%,1,0)</f>
        <v>1</v>
      </c>
      <c r="U5" s="6">
        <f>SUM(P5:T5)</f>
        <v>5</v>
      </c>
    </row>
    <row r="6" spans="1:21" ht="15" customHeight="1" x14ac:dyDescent="0.25">
      <c r="A6" s="46" t="s">
        <v>99</v>
      </c>
      <c r="B6" s="49"/>
      <c r="C6" s="49"/>
      <c r="D6" s="49"/>
      <c r="E6" s="49"/>
      <c r="F6" s="49"/>
      <c r="P6">
        <f>IF(B5&gt;0,1,0)</f>
        <v>0</v>
      </c>
      <c r="Q6">
        <f>IF(C5&gt;0,1,0)</f>
        <v>0</v>
      </c>
      <c r="R6">
        <f>IF(D5&gt;0,1,0)</f>
        <v>0</v>
      </c>
      <c r="S6">
        <f>IF(E5&gt;0,1,0)</f>
        <v>0</v>
      </c>
      <c r="T6">
        <f>IF(F5&gt;0,1,0)</f>
        <v>0</v>
      </c>
    </row>
    <row r="7" spans="1:21" x14ac:dyDescent="0.25">
      <c r="A7" s="1" t="s">
        <v>85</v>
      </c>
      <c r="B7" s="4"/>
      <c r="C7" s="4"/>
      <c r="D7" s="4"/>
      <c r="E7" s="4"/>
      <c r="F7" s="4"/>
      <c r="P7" s="95">
        <f>IF(P6&gt;0,B5,0)</f>
        <v>0</v>
      </c>
      <c r="Q7" s="95">
        <f t="shared" ref="Q7:T7" si="0">IF(Q6&gt;0,C5,0)</f>
        <v>0</v>
      </c>
      <c r="R7" s="95">
        <f t="shared" si="0"/>
        <v>0</v>
      </c>
      <c r="S7" s="95">
        <f t="shared" si="0"/>
        <v>0</v>
      </c>
      <c r="T7" s="95">
        <f t="shared" si="0"/>
        <v>0</v>
      </c>
      <c r="U7" s="96">
        <f>SUM(P7:T7)</f>
        <v>0</v>
      </c>
    </row>
    <row r="8" spans="1:21" x14ac:dyDescent="0.25">
      <c r="A8" s="1" t="s">
        <v>71</v>
      </c>
      <c r="B8" s="5"/>
      <c r="C8" s="5"/>
      <c r="D8" s="5"/>
      <c r="E8" s="5"/>
      <c r="F8" s="5"/>
    </row>
    <row r="9" spans="1:21" x14ac:dyDescent="0.25">
      <c r="A9" s="1" t="s">
        <v>98</v>
      </c>
      <c r="B9" s="5"/>
      <c r="C9" s="5"/>
      <c r="D9" s="5"/>
      <c r="E9" s="5"/>
      <c r="F9" s="5"/>
    </row>
    <row r="10" spans="1:21" x14ac:dyDescent="0.25">
      <c r="A10" s="1" t="s">
        <v>144</v>
      </c>
      <c r="B10" s="5"/>
      <c r="C10" s="5"/>
      <c r="D10" s="5"/>
      <c r="E10" s="5"/>
      <c r="F10" s="5"/>
      <c r="P10">
        <f>IF(B5&gt;=70%,0,1)</f>
        <v>1</v>
      </c>
      <c r="Q10">
        <f t="shared" ref="Q10:T10" si="1">IF(C5&gt;=70%,0,1)</f>
        <v>1</v>
      </c>
      <c r="R10">
        <f t="shared" si="1"/>
        <v>1</v>
      </c>
      <c r="S10">
        <f t="shared" si="1"/>
        <v>1</v>
      </c>
      <c r="T10">
        <f t="shared" si="1"/>
        <v>1</v>
      </c>
    </row>
    <row r="11" spans="1:21" x14ac:dyDescent="0.25">
      <c r="A11" s="1" t="s">
        <v>53</v>
      </c>
      <c r="B11" s="5"/>
      <c r="C11" s="5"/>
      <c r="D11" s="5"/>
      <c r="E11" s="5"/>
      <c r="F11" s="5"/>
      <c r="P11">
        <f>IF(P10=1,B5,0)</f>
        <v>0</v>
      </c>
      <c r="Q11">
        <f t="shared" ref="Q11:T11" si="2">IF(Q10=1,C5,0)</f>
        <v>0</v>
      </c>
      <c r="R11">
        <f t="shared" si="2"/>
        <v>0</v>
      </c>
      <c r="S11">
        <f t="shared" si="2"/>
        <v>0</v>
      </c>
      <c r="T11">
        <f t="shared" si="2"/>
        <v>0</v>
      </c>
      <c r="U11">
        <f>SUM(P11:T11)</f>
        <v>0</v>
      </c>
    </row>
    <row r="12" spans="1:21" x14ac:dyDescent="0.25">
      <c r="A12" s="1" t="s">
        <v>54</v>
      </c>
      <c r="B12" s="5"/>
      <c r="C12" s="5"/>
      <c r="D12" s="5"/>
      <c r="E12" s="5"/>
      <c r="F12" s="5"/>
    </row>
    <row r="13" spans="1:21" x14ac:dyDescent="0.25">
      <c r="A13" s="1" t="s">
        <v>55</v>
      </c>
      <c r="B13" s="5"/>
      <c r="C13" s="5"/>
      <c r="D13" s="5"/>
      <c r="E13" s="5"/>
      <c r="F13" s="5"/>
    </row>
    <row r="14" spans="1:21" x14ac:dyDescent="0.25">
      <c r="A14" s="1" t="s">
        <v>56</v>
      </c>
      <c r="B14" s="5"/>
      <c r="C14" s="5"/>
      <c r="D14" s="5"/>
      <c r="E14" s="5"/>
      <c r="F14" s="5"/>
    </row>
    <row r="15" spans="1:21" x14ac:dyDescent="0.25">
      <c r="A15" s="1" t="s">
        <v>57</v>
      </c>
      <c r="B15" s="5"/>
      <c r="C15" s="5"/>
      <c r="D15" s="5"/>
      <c r="E15" s="5"/>
      <c r="F15" s="5"/>
    </row>
    <row r="16" spans="1:21" x14ac:dyDescent="0.25">
      <c r="A16" s="1" t="s">
        <v>58</v>
      </c>
      <c r="B16" s="5"/>
      <c r="C16" s="5"/>
      <c r="D16" s="5"/>
      <c r="E16" s="5"/>
      <c r="F16" s="5"/>
    </row>
    <row r="17" spans="1:21" x14ac:dyDescent="0.25">
      <c r="A17" s="1" t="s">
        <v>59</v>
      </c>
      <c r="B17" s="5"/>
      <c r="C17" s="5"/>
      <c r="D17" s="5"/>
      <c r="E17" s="5"/>
      <c r="F17" s="5"/>
    </row>
    <row r="18" spans="1:21" x14ac:dyDescent="0.25">
      <c r="A18" s="1" t="s">
        <v>60</v>
      </c>
      <c r="B18" s="5"/>
      <c r="C18" s="5"/>
      <c r="D18" s="5"/>
      <c r="E18" s="5"/>
      <c r="F18" s="5"/>
    </row>
    <row r="19" spans="1:21" x14ac:dyDescent="0.25">
      <c r="A19" s="1" t="s">
        <v>61</v>
      </c>
      <c r="B19" s="5"/>
      <c r="C19" s="5"/>
      <c r="D19" s="5"/>
      <c r="E19" s="5"/>
      <c r="F19" s="5"/>
    </row>
    <row r="20" spans="1:21" x14ac:dyDescent="0.25">
      <c r="A20" s="1" t="s">
        <v>62</v>
      </c>
      <c r="B20" s="5"/>
      <c r="C20" s="5"/>
      <c r="D20" s="5"/>
      <c r="E20" s="5"/>
      <c r="F20" s="5"/>
    </row>
    <row r="21" spans="1:21" x14ac:dyDescent="0.25">
      <c r="A21" s="1" t="s">
        <v>63</v>
      </c>
      <c r="B21" s="5"/>
      <c r="C21" s="5"/>
      <c r="D21" s="5"/>
      <c r="E21" s="5"/>
      <c r="F21" s="5"/>
    </row>
    <row r="22" spans="1:21" x14ac:dyDescent="0.25">
      <c r="A22" s="1" t="s">
        <v>64</v>
      </c>
      <c r="B22" s="5"/>
      <c r="C22" s="5"/>
      <c r="D22" s="5"/>
      <c r="E22" s="5"/>
      <c r="F22" s="5"/>
    </row>
    <row r="23" spans="1:21" x14ac:dyDescent="0.25">
      <c r="A23" s="1" t="s">
        <v>65</v>
      </c>
      <c r="B23" s="5"/>
      <c r="C23" s="5"/>
      <c r="D23" s="5"/>
      <c r="E23" s="5"/>
      <c r="F23" s="5"/>
      <c r="P23" s="6"/>
    </row>
    <row r="24" spans="1:21" x14ac:dyDescent="0.25">
      <c r="A24" s="1" t="s">
        <v>66</v>
      </c>
      <c r="B24" s="5"/>
      <c r="C24" s="5"/>
      <c r="D24" s="5"/>
      <c r="E24" s="5"/>
      <c r="F24" s="5"/>
      <c r="P24" s="6"/>
    </row>
    <row r="25" spans="1:21" x14ac:dyDescent="0.25">
      <c r="A25" s="2" t="s">
        <v>86</v>
      </c>
      <c r="B25" s="34">
        <f>SUM(B8:B24)</f>
        <v>0</v>
      </c>
      <c r="C25" s="34">
        <f>SUM(C8:C24)</f>
        <v>0</v>
      </c>
      <c r="D25" s="34">
        <f>SUM(D8:D24)</f>
        <v>0</v>
      </c>
      <c r="E25" s="34">
        <f>SUM(E8:E24)</f>
        <v>0</v>
      </c>
      <c r="F25" s="34">
        <f>SUM(F8:F24)</f>
        <v>0</v>
      </c>
      <c r="P25" s="19">
        <f>SUM(B25:O25)</f>
        <v>0</v>
      </c>
      <c r="Q25" s="19">
        <f>+B26+B27+B28</f>
        <v>0</v>
      </c>
      <c r="R25" s="19">
        <f t="shared" ref="R25:U25" si="3">+C26+C27+C28</f>
        <v>0</v>
      </c>
      <c r="S25" s="19">
        <f t="shared" si="3"/>
        <v>0</v>
      </c>
      <c r="T25" s="19">
        <f t="shared" si="3"/>
        <v>0</v>
      </c>
      <c r="U25" s="19">
        <f t="shared" si="3"/>
        <v>0</v>
      </c>
    </row>
    <row r="26" spans="1:21" x14ac:dyDescent="0.25">
      <c r="A26" s="1" t="s">
        <v>67</v>
      </c>
      <c r="B26" s="5"/>
      <c r="C26" s="5"/>
      <c r="D26" s="5"/>
      <c r="E26" s="5"/>
      <c r="F26" s="5"/>
      <c r="P26" s="19">
        <f>SUM(B26:O26)</f>
        <v>0</v>
      </c>
      <c r="Q26" s="69" t="e">
        <f>+Q25/B25</f>
        <v>#DIV/0!</v>
      </c>
      <c r="R26" s="69" t="e">
        <f t="shared" ref="R26:U26" si="4">+R25/C25</f>
        <v>#DIV/0!</v>
      </c>
      <c r="S26" s="69" t="e">
        <f t="shared" si="4"/>
        <v>#DIV/0!</v>
      </c>
      <c r="T26" s="69" t="e">
        <f t="shared" si="4"/>
        <v>#DIV/0!</v>
      </c>
      <c r="U26" s="69" t="e">
        <f t="shared" si="4"/>
        <v>#DIV/0!</v>
      </c>
    </row>
    <row r="27" spans="1:21" x14ac:dyDescent="0.25">
      <c r="A27" s="1" t="s">
        <v>68</v>
      </c>
      <c r="B27" s="5"/>
      <c r="C27" s="5"/>
      <c r="D27" s="5"/>
      <c r="E27" s="5"/>
      <c r="F27" s="5"/>
      <c r="P27" s="19">
        <f>SUM(B27:O27)</f>
        <v>0</v>
      </c>
    </row>
    <row r="28" spans="1:21" x14ac:dyDescent="0.25">
      <c r="A28" s="1" t="s">
        <v>69</v>
      </c>
      <c r="B28" s="5"/>
      <c r="C28" s="5"/>
      <c r="D28" s="5"/>
      <c r="E28" s="5"/>
      <c r="F28" s="5"/>
      <c r="P28" s="19">
        <f>SUM(B28:O28)</f>
        <v>0</v>
      </c>
    </row>
    <row r="29" spans="1:21" x14ac:dyDescent="0.25">
      <c r="A29" s="2" t="s">
        <v>87</v>
      </c>
      <c r="B29" s="34">
        <f>+B25-B26-B27-B28</f>
        <v>0</v>
      </c>
      <c r="C29" s="34">
        <f>+C25-C26-C27-C28</f>
        <v>0</v>
      </c>
      <c r="D29" s="34">
        <f>+D25-D26-D27-D28</f>
        <v>0</v>
      </c>
      <c r="E29" s="34">
        <f>+E25-E26-E27-E28</f>
        <v>0</v>
      </c>
      <c r="F29" s="34">
        <f>+F25-F26-F27-F28</f>
        <v>0</v>
      </c>
      <c r="P29" s="19">
        <f>SUM(B29:O29)</f>
        <v>0</v>
      </c>
    </row>
    <row r="30" spans="1:21" x14ac:dyDescent="0.25">
      <c r="A30" s="134"/>
      <c r="B30" s="135"/>
      <c r="C30" s="7"/>
      <c r="D30" s="7"/>
      <c r="E30" s="7"/>
      <c r="F30" s="7"/>
      <c r="P30" s="6"/>
    </row>
    <row r="31" spans="1:21" ht="18.75" x14ac:dyDescent="0.25">
      <c r="A31" s="91" t="s">
        <v>43</v>
      </c>
      <c r="B31" s="7"/>
      <c r="C31" s="7"/>
      <c r="D31" s="7"/>
      <c r="E31" s="7"/>
      <c r="F31" s="7"/>
    </row>
    <row r="32" spans="1:21" x14ac:dyDescent="0.25">
      <c r="A32" s="134"/>
      <c r="B32" s="135"/>
      <c r="C32" s="7"/>
      <c r="D32" s="7"/>
      <c r="E32" s="7"/>
      <c r="F32" s="7"/>
      <c r="P32" s="6"/>
      <c r="Q32" s="6"/>
      <c r="R32" s="6"/>
      <c r="S32" s="6">
        <v>3</v>
      </c>
      <c r="T32" s="6">
        <v>15400</v>
      </c>
      <c r="U32" s="6">
        <f>+T32/S32</f>
        <v>5133.333333333333</v>
      </c>
    </row>
    <row r="33" spans="1:21" x14ac:dyDescent="0.25">
      <c r="A33" s="1" t="s">
        <v>101</v>
      </c>
      <c r="B33" s="35">
        <f>IF(B54&lt;0,0,B54)</f>
        <v>0</v>
      </c>
      <c r="C33" s="35">
        <f t="shared" ref="C33:F33" si="5">IF(C54&lt;0,0,C54)</f>
        <v>0</v>
      </c>
      <c r="D33" s="35">
        <f t="shared" si="5"/>
        <v>0</v>
      </c>
      <c r="E33" s="35">
        <f t="shared" si="5"/>
        <v>0</v>
      </c>
      <c r="F33" s="35">
        <f t="shared" si="5"/>
        <v>0</v>
      </c>
      <c r="G33" s="35">
        <f t="shared" ref="G33:N33" si="6">+G54</f>
        <v>0</v>
      </c>
      <c r="H33" s="35">
        <f t="shared" si="6"/>
        <v>0</v>
      </c>
      <c r="I33" s="35">
        <f t="shared" si="6"/>
        <v>0</v>
      </c>
      <c r="J33" s="35">
        <f t="shared" si="6"/>
        <v>0</v>
      </c>
      <c r="K33" s="35">
        <f t="shared" si="6"/>
        <v>0</v>
      </c>
      <c r="L33" s="35">
        <f t="shared" si="6"/>
        <v>0</v>
      </c>
      <c r="M33" s="35">
        <f t="shared" si="6"/>
        <v>0</v>
      </c>
      <c r="N33" s="35">
        <f t="shared" si="6"/>
        <v>0</v>
      </c>
      <c r="P33" s="37">
        <f>SUM(B33:F33)</f>
        <v>0</v>
      </c>
      <c r="Q33" s="6"/>
      <c r="R33" s="6"/>
      <c r="S33" s="6">
        <v>6</v>
      </c>
      <c r="T33" s="6">
        <v>19920</v>
      </c>
      <c r="U33" s="6">
        <f>+T33/S33</f>
        <v>3320</v>
      </c>
    </row>
    <row r="34" spans="1:21" x14ac:dyDescent="0.25">
      <c r="A34" s="1" t="s">
        <v>139</v>
      </c>
      <c r="B34" s="35">
        <f>+B91</f>
        <v>0</v>
      </c>
      <c r="C34" s="35">
        <f>+C91</f>
        <v>0</v>
      </c>
      <c r="D34" s="35">
        <f>+D91</f>
        <v>0</v>
      </c>
      <c r="E34" s="35">
        <f>+E91</f>
        <v>0</v>
      </c>
      <c r="F34" s="35">
        <f>+F91</f>
        <v>0</v>
      </c>
      <c r="P34" s="37">
        <f t="shared" ref="P34:P38" si="7">SUM(B34:F34)</f>
        <v>0</v>
      </c>
      <c r="Q34" s="6"/>
      <c r="R34" s="6"/>
      <c r="S34" s="6"/>
      <c r="T34" s="6"/>
      <c r="U34" s="6"/>
    </row>
    <row r="35" spans="1:21" x14ac:dyDescent="0.25">
      <c r="A35" s="1" t="s">
        <v>140</v>
      </c>
      <c r="B35" s="35">
        <f>IF(B29&gt;0,B75,0)</f>
        <v>0</v>
      </c>
      <c r="C35" s="35">
        <f>IF(C29&gt;0,C75,0)</f>
        <v>0</v>
      </c>
      <c r="D35" s="35">
        <f>IF(D29&gt;0,D75,0)</f>
        <v>0</v>
      </c>
      <c r="E35" s="35">
        <f>IF(E29&gt;0,E75,0)</f>
        <v>0</v>
      </c>
      <c r="F35" s="35">
        <f>IF(F29&gt;0,F75,0)</f>
        <v>0</v>
      </c>
      <c r="P35" s="37">
        <f t="shared" si="7"/>
        <v>0</v>
      </c>
      <c r="Q35" s="6"/>
      <c r="R35" s="6"/>
      <c r="S35" s="6"/>
      <c r="T35" s="6"/>
      <c r="U35" s="6"/>
    </row>
    <row r="36" spans="1:21" x14ac:dyDescent="0.25">
      <c r="A36" s="1" t="s">
        <v>141</v>
      </c>
      <c r="B36" s="35">
        <f>IF(B8&gt;0,B61,0)</f>
        <v>0</v>
      </c>
      <c r="C36" s="35">
        <f>IF(C8&gt;0,C61,0)</f>
        <v>0</v>
      </c>
      <c r="D36" s="35">
        <f>IF(D8&gt;0,D61,0)</f>
        <v>0</v>
      </c>
      <c r="E36" s="35">
        <f>IF(E8&gt;0,E61,0)</f>
        <v>0</v>
      </c>
      <c r="F36" s="35">
        <f>IF(F8&gt;0,F61,0)</f>
        <v>0</v>
      </c>
      <c r="P36" s="37">
        <f t="shared" si="7"/>
        <v>0</v>
      </c>
      <c r="Q36" s="6"/>
      <c r="R36" s="6"/>
      <c r="S36" s="6"/>
      <c r="T36" s="6"/>
      <c r="U36" s="6"/>
    </row>
    <row r="37" spans="1:21" ht="15.75" thickBot="1" x14ac:dyDescent="0.3">
      <c r="A37" s="1" t="s">
        <v>142</v>
      </c>
      <c r="B37" s="35">
        <f>IF(B9&gt;0,B68,0)</f>
        <v>0</v>
      </c>
      <c r="C37" s="35">
        <f>IF(C9&gt;0,C68,0)</f>
        <v>0</v>
      </c>
      <c r="D37" s="35">
        <f>IF(D9&gt;0,D68,0)</f>
        <v>0</v>
      </c>
      <c r="E37" s="35">
        <f>IF(E9&gt;0,E68,0)</f>
        <v>0</v>
      </c>
      <c r="F37" s="35">
        <f>IF(F9&gt;0,F68,0)</f>
        <v>0</v>
      </c>
      <c r="P37" s="37">
        <f t="shared" si="7"/>
        <v>0</v>
      </c>
      <c r="Q37" s="6">
        <v>1450</v>
      </c>
      <c r="R37" s="6" t="s">
        <v>75</v>
      </c>
      <c r="S37" s="6">
        <v>0</v>
      </c>
      <c r="T37" s="6">
        <v>1</v>
      </c>
      <c r="U37" s="6" t="s">
        <v>76</v>
      </c>
    </row>
    <row r="38" spans="1:21" ht="15.75" hidden="1" thickBot="1" x14ac:dyDescent="0.3">
      <c r="A38" s="36"/>
      <c r="B38" s="37">
        <f>SUM(B33:B37)</f>
        <v>0</v>
      </c>
      <c r="C38" s="37">
        <f>SUM(C33:C37)</f>
        <v>0</v>
      </c>
      <c r="D38" s="37">
        <f>SUM(D33:D37)</f>
        <v>0</v>
      </c>
      <c r="E38" s="37">
        <f>SUM(E33:E37)</f>
        <v>0</v>
      </c>
      <c r="F38" s="37">
        <f>SUM(F33:F37)</f>
        <v>0</v>
      </c>
      <c r="P38" s="37">
        <f t="shared" si="7"/>
        <v>0</v>
      </c>
      <c r="Q38" s="6"/>
      <c r="R38" s="6" t="s">
        <v>74</v>
      </c>
      <c r="S38" s="6">
        <v>0</v>
      </c>
      <c r="T38" s="6">
        <v>3</v>
      </c>
      <c r="U38" s="6" t="s">
        <v>77</v>
      </c>
    </row>
    <row r="39" spans="1:21" ht="19.5" thickBot="1" x14ac:dyDescent="0.3">
      <c r="B39" s="38">
        <f>+B38</f>
        <v>0</v>
      </c>
      <c r="C39" s="38">
        <f>+C38</f>
        <v>0</v>
      </c>
      <c r="D39" s="38">
        <f>+D38</f>
        <v>0</v>
      </c>
      <c r="E39" s="38">
        <f>+E38</f>
        <v>0</v>
      </c>
      <c r="F39" s="38">
        <f>+F38</f>
        <v>0</v>
      </c>
      <c r="P39" s="37"/>
      <c r="Q39" s="6"/>
      <c r="R39" s="6"/>
      <c r="S39" s="6"/>
      <c r="T39" s="6"/>
      <c r="U39" s="6"/>
    </row>
    <row r="40" spans="1:21" ht="15.75" hidden="1" thickBot="1" x14ac:dyDescent="0.3">
      <c r="A40" s="89" t="s">
        <v>72</v>
      </c>
      <c r="B40" s="50" t="e">
        <f>+B29/'DATI DI PARTENZA'!W9</f>
        <v>#DIV/0!</v>
      </c>
      <c r="C40" s="50" t="e">
        <f>+C29/'DATI DI PARTENZA'!X9</f>
        <v>#DIV/0!</v>
      </c>
      <c r="D40" s="50" t="e">
        <f>+D29/'DATI DI PARTENZA'!Y9</f>
        <v>#DIV/0!</v>
      </c>
      <c r="E40" s="50" t="e">
        <f>+E29/'DATI DI PARTENZA'!Z9</f>
        <v>#DIV/0!</v>
      </c>
      <c r="F40" s="50" t="e">
        <f>+F29/'DATI DI PARTENZA'!AA9</f>
        <v>#DIV/0!</v>
      </c>
      <c r="P40" s="6"/>
      <c r="Q40" s="6"/>
      <c r="R40" s="6"/>
      <c r="S40" s="6"/>
      <c r="T40" s="6"/>
      <c r="U40" s="6"/>
    </row>
    <row r="41" spans="1:21" ht="15.75" hidden="1" thickBot="1" x14ac:dyDescent="0.3">
      <c r="A41" s="89" t="s">
        <v>73</v>
      </c>
      <c r="B41" s="50" t="e">
        <f>+B29/'DATI DI PARTENZA'!W10</f>
        <v>#DIV/0!</v>
      </c>
      <c r="C41" s="50" t="e">
        <f>+C29/'DATI DI PARTENZA'!X10</f>
        <v>#DIV/0!</v>
      </c>
      <c r="D41" s="50" t="e">
        <f>+D29/'DATI DI PARTENZA'!Y10</f>
        <v>#DIV/0!</v>
      </c>
      <c r="E41" s="50" t="e">
        <f>+E29/'DATI DI PARTENZA'!Z10</f>
        <v>#DIV/0!</v>
      </c>
      <c r="F41" s="50" t="e">
        <f>+F29/'DATI DI PARTENZA'!AA10</f>
        <v>#DIV/0!</v>
      </c>
      <c r="P41" s="6"/>
      <c r="Q41" s="6">
        <v>14500</v>
      </c>
      <c r="R41" s="6"/>
      <c r="S41" s="6"/>
      <c r="T41" s="6"/>
      <c r="U41" s="6"/>
    </row>
    <row r="42" spans="1:21" hidden="1" x14ac:dyDescent="0.25">
      <c r="A42" s="140" t="s">
        <v>78</v>
      </c>
      <c r="B42" s="57" t="s">
        <v>0</v>
      </c>
      <c r="C42" s="57" t="s">
        <v>0</v>
      </c>
      <c r="D42" s="57" t="s">
        <v>0</v>
      </c>
      <c r="E42" s="57" t="s">
        <v>0</v>
      </c>
      <c r="F42" s="57" t="s">
        <v>0</v>
      </c>
      <c r="P42" s="6"/>
      <c r="Q42" s="6">
        <v>20000</v>
      </c>
      <c r="R42" s="6"/>
      <c r="S42" s="6"/>
      <c r="T42" s="6"/>
      <c r="U42" s="6"/>
    </row>
    <row r="43" spans="1:21" ht="15.75" hidden="1" thickBot="1" x14ac:dyDescent="0.3">
      <c r="A43" s="141"/>
      <c r="B43" s="58" t="s">
        <v>1</v>
      </c>
      <c r="C43" s="58" t="s">
        <v>1</v>
      </c>
      <c r="D43" s="58" t="s">
        <v>1</v>
      </c>
      <c r="E43" s="58" t="s">
        <v>1</v>
      </c>
      <c r="F43" s="58" t="s">
        <v>1</v>
      </c>
      <c r="P43" s="6"/>
      <c r="Q43" s="6">
        <f>+Q41/Q42</f>
        <v>0.72499999999999998</v>
      </c>
      <c r="R43" s="6"/>
      <c r="S43" s="6"/>
      <c r="T43" s="6"/>
      <c r="U43" s="6"/>
    </row>
    <row r="44" spans="1:21" ht="15.75" hidden="1" thickBot="1" x14ac:dyDescent="0.3">
      <c r="A44" s="6"/>
      <c r="B44" s="6"/>
      <c r="C44" s="6"/>
      <c r="D44" s="6"/>
      <c r="E44" s="6"/>
      <c r="F44" s="6"/>
      <c r="P44" s="6"/>
      <c r="Q44" s="6"/>
      <c r="R44" s="6"/>
      <c r="S44" s="6"/>
      <c r="T44" s="6"/>
      <c r="U44" s="6"/>
    </row>
    <row r="45" spans="1:21" hidden="1" x14ac:dyDescent="0.25">
      <c r="A45" s="136" t="s">
        <v>44</v>
      </c>
      <c r="B45" s="57" t="s">
        <v>3</v>
      </c>
      <c r="C45" s="57" t="s">
        <v>3</v>
      </c>
      <c r="D45" s="57" t="s">
        <v>3</v>
      </c>
      <c r="E45" s="57" t="s">
        <v>3</v>
      </c>
      <c r="F45" s="57" t="s">
        <v>3</v>
      </c>
      <c r="P45" s="6"/>
      <c r="Q45" s="6"/>
      <c r="R45" s="6"/>
      <c r="S45" s="6"/>
      <c r="T45" s="6"/>
      <c r="U45" s="6"/>
    </row>
    <row r="46" spans="1:21" hidden="1" x14ac:dyDescent="0.25">
      <c r="A46" s="137"/>
      <c r="B46" s="59" t="s">
        <v>2</v>
      </c>
      <c r="C46" s="59" t="s">
        <v>2</v>
      </c>
      <c r="D46" s="59" t="s">
        <v>2</v>
      </c>
      <c r="E46" s="59" t="s">
        <v>2</v>
      </c>
      <c r="F46" s="59" t="s">
        <v>2</v>
      </c>
      <c r="P46" s="6"/>
      <c r="Q46" s="6"/>
      <c r="R46" s="6"/>
      <c r="S46" s="6"/>
      <c r="T46" s="6"/>
      <c r="U46" s="6"/>
    </row>
    <row r="47" spans="1:21" ht="15.75" hidden="1" thickBot="1" x14ac:dyDescent="0.3">
      <c r="A47" s="138"/>
      <c r="B47" s="58" t="s">
        <v>137</v>
      </c>
      <c r="C47" s="58" t="s">
        <v>137</v>
      </c>
      <c r="D47" s="58" t="s">
        <v>137</v>
      </c>
      <c r="E47" s="58" t="s">
        <v>137</v>
      </c>
      <c r="F47" s="58" t="s">
        <v>137</v>
      </c>
      <c r="P47" s="6"/>
      <c r="Q47" s="6"/>
      <c r="R47" s="6"/>
      <c r="S47" s="6"/>
      <c r="T47" s="6"/>
      <c r="U47" s="6"/>
    </row>
    <row r="48" spans="1:21" hidden="1" x14ac:dyDescent="0.25">
      <c r="A48" s="6"/>
      <c r="B48" s="6"/>
      <c r="C48" s="6"/>
      <c r="D48" s="6"/>
      <c r="E48" s="6"/>
      <c r="F48" s="6"/>
      <c r="P48" s="6"/>
      <c r="Q48" s="6"/>
      <c r="R48" s="6"/>
      <c r="S48" s="6"/>
      <c r="T48" s="6"/>
      <c r="U48" s="6"/>
    </row>
    <row r="49" spans="1:22" hidden="1" x14ac:dyDescent="0.25">
      <c r="A49" s="139" t="s">
        <v>70</v>
      </c>
      <c r="B49" s="48">
        <f>+B5</f>
        <v>0</v>
      </c>
      <c r="C49" s="48">
        <f>+C5</f>
        <v>0</v>
      </c>
      <c r="D49" s="48">
        <f>+D5</f>
        <v>0</v>
      </c>
      <c r="E49" s="48">
        <f>+E5</f>
        <v>0</v>
      </c>
      <c r="F49" s="48">
        <f>+F5</f>
        <v>0</v>
      </c>
      <c r="P49" s="6" t="str">
        <f>IF(B49&lt;70%,"NON AMMISSIBILE",B50)</f>
        <v>NON AMMISSIBILE</v>
      </c>
      <c r="Q49" s="6"/>
      <c r="R49" s="6"/>
      <c r="S49" s="6"/>
      <c r="T49" s="6"/>
      <c r="U49" s="6"/>
    </row>
    <row r="50" spans="1:22" hidden="1" x14ac:dyDescent="0.25">
      <c r="A50" s="139"/>
      <c r="B50" s="11">
        <f>30*((B49-70%)/30%)</f>
        <v>-70</v>
      </c>
      <c r="C50" s="11">
        <f>30*((C49-70%)/30%)</f>
        <v>-70</v>
      </c>
      <c r="D50" s="11">
        <f>30*((D49-70%)/30%)</f>
        <v>-70</v>
      </c>
      <c r="E50" s="11">
        <f>30*((E49-70%)/30%)</f>
        <v>-70</v>
      </c>
      <c r="F50" s="11">
        <f>30*((F49-70%)/30%)</f>
        <v>-70</v>
      </c>
      <c r="P50" s="6">
        <f>30*((B49-70%)/30%)</f>
        <v>-70</v>
      </c>
      <c r="Q50" s="6"/>
      <c r="R50" s="6"/>
      <c r="S50" s="6"/>
      <c r="T50" s="6"/>
      <c r="U50" s="6"/>
    </row>
    <row r="51" spans="1:22" hidden="1" x14ac:dyDescent="0.25">
      <c r="A51" s="139"/>
      <c r="B51" s="11"/>
      <c r="C51" s="11"/>
      <c r="D51" s="11"/>
      <c r="E51" s="11"/>
      <c r="F51" s="11"/>
      <c r="P51" s="6"/>
      <c r="Q51" s="6"/>
      <c r="R51" s="6"/>
      <c r="S51" s="6"/>
      <c r="T51" s="6"/>
      <c r="U51" s="6"/>
    </row>
    <row r="52" spans="1:22" hidden="1" x14ac:dyDescent="0.25">
      <c r="A52" s="139"/>
      <c r="B52" s="60"/>
      <c r="C52" s="60"/>
      <c r="D52" s="60"/>
      <c r="E52" s="60"/>
      <c r="F52" s="60"/>
      <c r="P52" s="6"/>
      <c r="Q52" s="6"/>
      <c r="R52" s="6"/>
      <c r="S52" s="6"/>
      <c r="T52" s="6"/>
      <c r="U52" s="6"/>
    </row>
    <row r="53" spans="1:22" hidden="1" x14ac:dyDescent="0.25">
      <c r="A53" s="139"/>
      <c r="B53" s="11">
        <f>IF(B50&gt;30,30,B50)</f>
        <v>-70</v>
      </c>
      <c r="C53" s="11">
        <f>IF(C50&gt;30,30,C50)</f>
        <v>-70</v>
      </c>
      <c r="D53" s="11">
        <f>IF(D50&gt;30,30,D50)</f>
        <v>-70</v>
      </c>
      <c r="E53" s="11">
        <f>IF(E50&gt;30,30,E50)</f>
        <v>-70</v>
      </c>
      <c r="F53" s="11">
        <f>IF(F50&gt;30,30,F50)</f>
        <v>-70</v>
      </c>
      <c r="P53" s="6"/>
      <c r="Q53" s="6"/>
      <c r="R53" s="6"/>
      <c r="S53" s="6"/>
      <c r="T53" s="6"/>
      <c r="U53" s="6"/>
    </row>
    <row r="54" spans="1:22" hidden="1" x14ac:dyDescent="0.25">
      <c r="A54" s="139"/>
      <c r="B54" s="11">
        <f>IF(B50&gt;30,30,B50)</f>
        <v>-70</v>
      </c>
      <c r="C54" s="11">
        <f>IF(C50&gt;30,30,C50)</f>
        <v>-70</v>
      </c>
      <c r="D54" s="11">
        <f>IF(D50&gt;30,30,D50)</f>
        <v>-70</v>
      </c>
      <c r="E54" s="11">
        <f>IF(E50&gt;30,30,E50)</f>
        <v>-70</v>
      </c>
      <c r="F54" s="11">
        <f>IF(F50&gt;30,30,F50)</f>
        <v>-70</v>
      </c>
      <c r="P54" s="127" t="s">
        <v>102</v>
      </c>
      <c r="Q54" s="127"/>
      <c r="R54" s="127"/>
      <c r="S54" s="6"/>
      <c r="T54" s="127" t="s">
        <v>103</v>
      </c>
      <c r="U54" s="127"/>
      <c r="V54" s="127"/>
    </row>
    <row r="55" spans="1:22" hidden="1" x14ac:dyDescent="0.25">
      <c r="A55" s="6"/>
      <c r="B55" s="6"/>
      <c r="C55" s="6"/>
      <c r="D55" s="6"/>
      <c r="E55" s="6"/>
      <c r="F55" s="6"/>
      <c r="P55" s="11"/>
      <c r="Q55" s="11"/>
      <c r="R55" s="11"/>
      <c r="S55" s="6"/>
      <c r="T55" s="11"/>
      <c r="U55" s="11"/>
      <c r="V55" s="7"/>
    </row>
    <row r="56" spans="1:22" hidden="1" x14ac:dyDescent="0.25">
      <c r="A56" s="128" t="s">
        <v>72</v>
      </c>
      <c r="B56" s="11" t="e">
        <f>IF(B40&gt;6000,6000,B40)</f>
        <v>#DIV/0!</v>
      </c>
      <c r="C56" s="11" t="e">
        <f>IF(C40&gt;6000,6000,C40)</f>
        <v>#DIV/0!</v>
      </c>
      <c r="D56" s="11" t="e">
        <f>IF(D40&gt;6000,6000,D40)</f>
        <v>#DIV/0!</v>
      </c>
      <c r="E56" s="11" t="e">
        <f>IF(E40&gt;6000,6000,E40)</f>
        <v>#DIV/0!</v>
      </c>
      <c r="F56" s="11" t="e">
        <f>IF(F40&gt;6000,6000,F40)</f>
        <v>#DIV/0!</v>
      </c>
      <c r="P56" s="90">
        <v>6000</v>
      </c>
      <c r="Q56" s="90"/>
      <c r="R56" s="11"/>
      <c r="S56" s="6"/>
      <c r="T56" s="90">
        <v>2000</v>
      </c>
      <c r="U56" s="90"/>
      <c r="V56" s="11"/>
    </row>
    <row r="57" spans="1:22" hidden="1" x14ac:dyDescent="0.25">
      <c r="A57" s="129"/>
      <c r="B57" s="11" t="e">
        <f>IF(B56&lt;2000,0,B56)</f>
        <v>#DIV/0!</v>
      </c>
      <c r="C57" s="11" t="e">
        <f>IF(C56&lt;2000,0,C56)</f>
        <v>#DIV/0!</v>
      </c>
      <c r="D57" s="11" t="e">
        <f>IF(D56&lt;2000,0,D56)</f>
        <v>#DIV/0!</v>
      </c>
      <c r="E57" s="11" t="e">
        <f>IF(E56&lt;2000,0,E56)</f>
        <v>#DIV/0!</v>
      </c>
      <c r="F57" s="11" t="e">
        <f>IF(F56&lt;2000,0,F56)</f>
        <v>#DIV/0!</v>
      </c>
      <c r="P57" s="11">
        <v>50</v>
      </c>
      <c r="Q57" s="11"/>
      <c r="R57" s="11"/>
      <c r="S57" s="6"/>
      <c r="T57" s="11">
        <v>50</v>
      </c>
      <c r="U57" s="11"/>
      <c r="V57" s="11"/>
    </row>
    <row r="58" spans="1:22" hidden="1" x14ac:dyDescent="0.25">
      <c r="A58" s="129"/>
      <c r="B58" s="11" t="e">
        <f>-((B57/4000)-1.5)*25</f>
        <v>#DIV/0!</v>
      </c>
      <c r="C58" s="11" t="e">
        <f>-((C57/4000)-1.5)*25</f>
        <v>#DIV/0!</v>
      </c>
      <c r="D58" s="11" t="e">
        <f>-((D57/4000)-1.5)*25</f>
        <v>#DIV/0!</v>
      </c>
      <c r="E58" s="11" t="e">
        <f>-((E57/4000)-1.5)*25</f>
        <v>#DIV/0!</v>
      </c>
      <c r="F58" s="11" t="e">
        <f>-((F57/4000)-1.5)*25</f>
        <v>#DIV/0!</v>
      </c>
      <c r="P58" s="90">
        <f>+P56*P57</f>
        <v>300000</v>
      </c>
      <c r="Q58" s="90"/>
      <c r="R58" s="90"/>
      <c r="S58" s="6"/>
      <c r="T58" s="90">
        <f>+T56*T57</f>
        <v>100000</v>
      </c>
      <c r="U58" s="90"/>
      <c r="V58" s="90"/>
    </row>
    <row r="59" spans="1:22" hidden="1" x14ac:dyDescent="0.25">
      <c r="A59" s="129"/>
      <c r="B59" s="11" t="e">
        <f>+B58</f>
        <v>#DIV/0!</v>
      </c>
      <c r="C59" s="11" t="e">
        <f>+C58</f>
        <v>#DIV/0!</v>
      </c>
      <c r="D59" s="11" t="e">
        <f>+D58</f>
        <v>#DIV/0!</v>
      </c>
      <c r="E59" s="11" t="e">
        <f>+E58</f>
        <v>#DIV/0!</v>
      </c>
      <c r="F59" s="11" t="e">
        <f>+F58</f>
        <v>#DIV/0!</v>
      </c>
      <c r="P59" s="11"/>
      <c r="Q59" s="11"/>
      <c r="R59" s="11"/>
      <c r="S59" s="6"/>
      <c r="T59" s="11"/>
      <c r="U59" s="11"/>
      <c r="V59" s="11"/>
    </row>
    <row r="60" spans="1:22" hidden="1" x14ac:dyDescent="0.25">
      <c r="A60" s="129"/>
      <c r="B60" s="11" t="e">
        <f>IF(B59&lt;0,0,B59)</f>
        <v>#DIV/0!</v>
      </c>
      <c r="C60" s="11" t="e">
        <f>IF(C59&lt;0,0,C59)</f>
        <v>#DIV/0!</v>
      </c>
      <c r="D60" s="11" t="e">
        <f>IF(D59&lt;0,0,D59)</f>
        <v>#DIV/0!</v>
      </c>
      <c r="E60" s="11" t="e">
        <f>IF(E59&lt;0,0,E59)</f>
        <v>#DIV/0!</v>
      </c>
      <c r="F60" s="11" t="e">
        <f>IF(F59&lt;0,0,F59)</f>
        <v>#DIV/0!</v>
      </c>
      <c r="P60" s="11"/>
      <c r="Q60" s="11"/>
      <c r="R60" s="11"/>
      <c r="S60" s="6"/>
      <c r="T60" s="11"/>
      <c r="U60" s="11"/>
      <c r="V60" s="11"/>
    </row>
    <row r="61" spans="1:22" hidden="1" x14ac:dyDescent="0.25">
      <c r="A61" s="130"/>
      <c r="B61" s="11" t="e">
        <f>IF(B60&gt;25,25,B60)</f>
        <v>#DIV/0!</v>
      </c>
      <c r="C61" s="11" t="e">
        <f>IF(C60&gt;25,25,C60)</f>
        <v>#DIV/0!</v>
      </c>
      <c r="D61" s="11" t="e">
        <f>IF(D60&gt;25,25,D60)</f>
        <v>#DIV/0!</v>
      </c>
      <c r="E61" s="11" t="e">
        <f>IF(E60&gt;25,25,E60)</f>
        <v>#DIV/0!</v>
      </c>
      <c r="F61" s="11" t="e">
        <f>IF(F60&gt;25,25,F60)</f>
        <v>#DIV/0!</v>
      </c>
      <c r="P61" s="11">
        <f>+P58/P57</f>
        <v>6000</v>
      </c>
      <c r="Q61" s="11"/>
      <c r="R61" s="11"/>
      <c r="S61" s="6"/>
      <c r="T61" s="11">
        <f>+T58/T57</f>
        <v>2000</v>
      </c>
      <c r="U61" s="11"/>
      <c r="V61" s="11"/>
    </row>
    <row r="62" spans="1:22" hidden="1" x14ac:dyDescent="0.25">
      <c r="A62" s="6"/>
      <c r="B62" s="6"/>
      <c r="C62" s="6"/>
      <c r="D62" s="6"/>
      <c r="E62" s="6"/>
      <c r="F62" s="6"/>
      <c r="P62" s="6"/>
      <c r="Q62" s="6"/>
      <c r="R62" s="6"/>
      <c r="S62" s="6"/>
      <c r="T62" s="6"/>
      <c r="U62" s="6"/>
    </row>
    <row r="63" spans="1:22" hidden="1" x14ac:dyDescent="0.25">
      <c r="A63" s="128" t="s">
        <v>73</v>
      </c>
      <c r="B63" s="11" t="e">
        <f>IF(B41&gt;1500,1500,B41)</f>
        <v>#DIV/0!</v>
      </c>
      <c r="C63" s="11" t="e">
        <f>IF(C41&gt;1500,1500,C41)</f>
        <v>#DIV/0!</v>
      </c>
      <c r="D63" s="11" t="e">
        <f>IF(D41&gt;1500,1500,D41)</f>
        <v>#DIV/0!</v>
      </c>
      <c r="E63" s="11" t="e">
        <f>IF(E41&gt;1500,1500,E41)</f>
        <v>#DIV/0!</v>
      </c>
      <c r="F63" s="11" t="e">
        <f>IF(F41&gt;1500,1500,F41)</f>
        <v>#DIV/0!</v>
      </c>
      <c r="P63" s="6"/>
      <c r="Q63" s="6"/>
      <c r="R63" s="6"/>
      <c r="S63" s="6"/>
      <c r="T63" s="6"/>
      <c r="U63" s="6"/>
    </row>
    <row r="64" spans="1:22" hidden="1" x14ac:dyDescent="0.25">
      <c r="A64" s="129"/>
      <c r="B64" s="11" t="e">
        <f>IF(B63&lt;500,0,B63)</f>
        <v>#DIV/0!</v>
      </c>
      <c r="C64" s="11" t="e">
        <f>IF(C63&lt;500,0,C63)</f>
        <v>#DIV/0!</v>
      </c>
      <c r="D64" s="11" t="e">
        <f>IF(D63&lt;500,0,D63)</f>
        <v>#DIV/0!</v>
      </c>
      <c r="E64" s="11" t="e">
        <f>IF(E63&lt;500,0,E63)</f>
        <v>#DIV/0!</v>
      </c>
      <c r="F64" s="11" t="e">
        <f>IF(F63&lt;500,0,F63)</f>
        <v>#DIV/0!</v>
      </c>
      <c r="P64" s="6"/>
      <c r="Q64" s="6"/>
      <c r="R64" s="6"/>
      <c r="S64" s="6"/>
      <c r="T64" s="6"/>
      <c r="U64" s="6"/>
    </row>
    <row r="65" spans="1:22" hidden="1" x14ac:dyDescent="0.25">
      <c r="A65" s="129"/>
      <c r="B65" s="11" t="e">
        <f>-((B64/1000)-1.5)*25</f>
        <v>#DIV/0!</v>
      </c>
      <c r="C65" s="11" t="e">
        <f>-((C64/1000)-1.5)*25</f>
        <v>#DIV/0!</v>
      </c>
      <c r="D65" s="11" t="e">
        <f>-((D64/1000)-1.5)*25</f>
        <v>#DIV/0!</v>
      </c>
      <c r="E65" s="11" t="e">
        <f>-((E64/1000)-1.5)*25</f>
        <v>#DIV/0!</v>
      </c>
      <c r="F65" s="11" t="e">
        <f>-((F64/1000)-1.5)*25</f>
        <v>#DIV/0!</v>
      </c>
      <c r="P65" s="6"/>
      <c r="Q65" s="6"/>
      <c r="R65" s="6"/>
      <c r="S65" s="6"/>
      <c r="T65" s="6"/>
      <c r="U65" s="6"/>
    </row>
    <row r="66" spans="1:22" hidden="1" x14ac:dyDescent="0.25">
      <c r="A66" s="129"/>
      <c r="B66" s="11" t="e">
        <f>+B65</f>
        <v>#DIV/0!</v>
      </c>
      <c r="C66" s="11" t="e">
        <f>+C65</f>
        <v>#DIV/0!</v>
      </c>
      <c r="D66" s="11" t="e">
        <f>+D65</f>
        <v>#DIV/0!</v>
      </c>
      <c r="E66" s="11" t="e">
        <f>+E65</f>
        <v>#DIV/0!</v>
      </c>
      <c r="F66" s="11" t="e">
        <f>+F65</f>
        <v>#DIV/0!</v>
      </c>
      <c r="P66" s="6"/>
      <c r="Q66" s="6"/>
      <c r="R66" s="6"/>
      <c r="S66" s="6"/>
      <c r="T66" s="6"/>
      <c r="U66" s="6"/>
    </row>
    <row r="67" spans="1:22" hidden="1" x14ac:dyDescent="0.25">
      <c r="A67" s="129"/>
      <c r="B67" s="11" t="e">
        <f>IF(B66&lt;0,0,B66)</f>
        <v>#DIV/0!</v>
      </c>
      <c r="C67" s="11" t="e">
        <f>IF(C66&lt;0,0,C66)</f>
        <v>#DIV/0!</v>
      </c>
      <c r="D67" s="11" t="e">
        <f>IF(D66&lt;0,0,D66)</f>
        <v>#DIV/0!</v>
      </c>
      <c r="E67" s="11" t="e">
        <f>IF(E66&lt;0,0,E66)</f>
        <v>#DIV/0!</v>
      </c>
      <c r="F67" s="11" t="e">
        <f>IF(F66&lt;0,0,F66)</f>
        <v>#DIV/0!</v>
      </c>
      <c r="P67" s="6"/>
      <c r="Q67" s="6">
        <f>5/85</f>
        <v>5.8823529411764705E-2</v>
      </c>
      <c r="R67" s="6"/>
      <c r="S67" s="6"/>
      <c r="T67" s="6"/>
      <c r="U67" s="6"/>
    </row>
    <row r="68" spans="1:22" hidden="1" x14ac:dyDescent="0.25">
      <c r="A68" s="130"/>
      <c r="B68" s="11" t="e">
        <f>IF(B67&gt;25,25,B67)</f>
        <v>#DIV/0!</v>
      </c>
      <c r="C68" s="11" t="e">
        <f>IF(C67&gt;25,25,C67)</f>
        <v>#DIV/0!</v>
      </c>
      <c r="D68" s="11" t="e">
        <f>IF(D67&gt;25,25,D67)</f>
        <v>#DIV/0!</v>
      </c>
      <c r="E68" s="11" t="e">
        <f>IF(E67&gt;25,25,E67)</f>
        <v>#DIV/0!</v>
      </c>
      <c r="F68" s="11" t="e">
        <f>IF(F67&gt;25,25,F67)</f>
        <v>#DIV/0!</v>
      </c>
      <c r="P68" s="6"/>
      <c r="Q68" s="6"/>
      <c r="R68" s="6"/>
      <c r="S68" s="6"/>
      <c r="T68" s="6"/>
      <c r="U68" s="6"/>
    </row>
    <row r="69" spans="1:22" hidden="1" x14ac:dyDescent="0.25">
      <c r="A69" s="6"/>
      <c r="B69" s="6"/>
      <c r="C69" s="6"/>
      <c r="D69" s="6"/>
      <c r="E69" s="6"/>
      <c r="F69" s="6"/>
      <c r="P69" s="6"/>
      <c r="Q69" s="6"/>
      <c r="R69" s="6"/>
      <c r="S69" s="6"/>
      <c r="T69" s="6"/>
      <c r="U69" s="6"/>
    </row>
    <row r="70" spans="1:22" hidden="1" x14ac:dyDescent="0.25">
      <c r="A70" s="128" t="s">
        <v>88</v>
      </c>
      <c r="B70" s="39">
        <f>+B26+B27+B28</f>
        <v>0</v>
      </c>
      <c r="C70" s="39">
        <f>+C26+C27+C28</f>
        <v>0</v>
      </c>
      <c r="D70" s="39">
        <f>+D26+D27+D28</f>
        <v>0</v>
      </c>
      <c r="E70" s="39">
        <f>+E26+E27+E28</f>
        <v>0</v>
      </c>
      <c r="F70" s="39">
        <f>+F26+F27+F28</f>
        <v>0</v>
      </c>
      <c r="P70" s="54" t="e">
        <f>+B70/B25</f>
        <v>#DIV/0!</v>
      </c>
      <c r="Q70" s="6"/>
      <c r="R70" s="6"/>
      <c r="S70" s="6"/>
      <c r="T70" s="6"/>
      <c r="U70" s="6"/>
    </row>
    <row r="71" spans="1:22" hidden="1" x14ac:dyDescent="0.25">
      <c r="A71" s="129"/>
      <c r="B71" s="52" t="e">
        <f>IF(B70/B25&lt;=5%,0%,B70/B25)</f>
        <v>#DIV/0!</v>
      </c>
      <c r="C71" s="52" t="e">
        <f>IF(C70/C25&lt;=5%,0%,C70/C25)</f>
        <v>#DIV/0!</v>
      </c>
      <c r="D71" s="52" t="e">
        <f>IF(D70/D25&lt;=5%,0%,D70/D25)</f>
        <v>#DIV/0!</v>
      </c>
      <c r="E71" s="52" t="e">
        <f>IF(E70/E25&lt;=5%,0%,E70/E25)</f>
        <v>#DIV/0!</v>
      </c>
      <c r="F71" s="52" t="e">
        <f>IF(F70/F25&lt;=5%,0%,F70/F25)</f>
        <v>#DIV/0!</v>
      </c>
      <c r="P71" s="53" t="e">
        <f>+B70/B25</f>
        <v>#DIV/0!</v>
      </c>
      <c r="Q71" s="6"/>
      <c r="R71" s="6"/>
      <c r="S71" s="6"/>
      <c r="T71" s="6"/>
      <c r="U71" s="6"/>
    </row>
    <row r="72" spans="1:22" hidden="1" x14ac:dyDescent="0.25">
      <c r="A72" s="129"/>
      <c r="B72" s="51" t="e">
        <f>+B71</f>
        <v>#DIV/0!</v>
      </c>
      <c r="C72" s="51" t="e">
        <f>+C71</f>
        <v>#DIV/0!</v>
      </c>
      <c r="D72" s="51" t="e">
        <f>+D71</f>
        <v>#DIV/0!</v>
      </c>
      <c r="E72" s="51" t="e">
        <f>+E71</f>
        <v>#DIV/0!</v>
      </c>
      <c r="F72" s="51" t="e">
        <f>+F71</f>
        <v>#DIV/0!</v>
      </c>
      <c r="P72" s="6"/>
      <c r="Q72" s="6"/>
      <c r="R72" s="6"/>
      <c r="S72" s="6"/>
      <c r="T72" s="6"/>
      <c r="U72" s="6"/>
    </row>
    <row r="73" spans="1:22" hidden="1" x14ac:dyDescent="0.25">
      <c r="A73" s="129"/>
      <c r="B73" s="11" t="e">
        <f>20*((B72-5%)/85%)</f>
        <v>#DIV/0!</v>
      </c>
      <c r="C73" s="11" t="e">
        <f>20*((C72-5%)/85%)</f>
        <v>#DIV/0!</v>
      </c>
      <c r="D73" s="11" t="e">
        <f>20*((D72-5%)/85%)</f>
        <v>#DIV/0!</v>
      </c>
      <c r="E73" s="11" t="e">
        <f>20*((E72-5%)/85%)</f>
        <v>#DIV/0!</v>
      </c>
      <c r="F73" s="11" t="e">
        <f>20*((F72-5%)/85%)</f>
        <v>#DIV/0!</v>
      </c>
      <c r="P73" s="55" t="e">
        <f>+B73+B74</f>
        <v>#DIV/0!</v>
      </c>
      <c r="Q73" s="6"/>
      <c r="R73" s="6"/>
      <c r="S73" s="6"/>
      <c r="T73" s="6"/>
      <c r="U73" s="6"/>
    </row>
    <row r="74" spans="1:22" hidden="1" x14ac:dyDescent="0.25">
      <c r="A74" s="129"/>
      <c r="B74" s="11"/>
      <c r="C74" s="11"/>
      <c r="D74" s="11"/>
      <c r="E74" s="11"/>
      <c r="F74" s="11"/>
      <c r="P74" s="6"/>
      <c r="Q74" s="6"/>
      <c r="R74" s="6"/>
      <c r="S74" s="6"/>
      <c r="T74" s="6"/>
      <c r="U74" s="6"/>
    </row>
    <row r="75" spans="1:22" hidden="1" x14ac:dyDescent="0.25">
      <c r="A75" s="130"/>
      <c r="B75" s="11" t="e">
        <f>IF(B73&gt;20,20,B73)</f>
        <v>#DIV/0!</v>
      </c>
      <c r="C75" s="11" t="e">
        <f>IF(C73&gt;20,20,C73)</f>
        <v>#DIV/0!</v>
      </c>
      <c r="D75" s="11" t="e">
        <f>IF(D73&gt;20,20,D73)</f>
        <v>#DIV/0!</v>
      </c>
      <c r="E75" s="11" t="e">
        <f>IF(E73&gt;20,20,E73)</f>
        <v>#DIV/0!</v>
      </c>
      <c r="F75" s="11" t="e">
        <f>IF(F73&gt;20,20,F73)</f>
        <v>#DIV/0!</v>
      </c>
      <c r="P75" s="6"/>
      <c r="Q75" s="6"/>
      <c r="R75" s="6"/>
      <c r="S75" s="6"/>
      <c r="T75" s="6"/>
      <c r="U75" s="6"/>
    </row>
    <row r="76" spans="1:22" hidden="1" x14ac:dyDescent="0.25">
      <c r="A76" s="6"/>
      <c r="B76" s="6"/>
      <c r="C76" s="6"/>
      <c r="D76" s="6"/>
      <c r="E76" s="6"/>
      <c r="F76" s="6"/>
      <c r="P76" s="127" t="s">
        <v>104</v>
      </c>
      <c r="Q76" s="127"/>
      <c r="R76" s="127"/>
      <c r="S76" s="6"/>
      <c r="T76" s="127" t="s">
        <v>105</v>
      </c>
      <c r="U76" s="127"/>
      <c r="V76" s="127"/>
    </row>
    <row r="77" spans="1:22" hidden="1" x14ac:dyDescent="0.25">
      <c r="A77" s="131" t="s">
        <v>45</v>
      </c>
      <c r="B77" s="66">
        <f>+B5</f>
        <v>0</v>
      </c>
      <c r="C77" s="67">
        <f>+C5</f>
        <v>0</v>
      </c>
      <c r="D77" s="67">
        <f>+D5</f>
        <v>0</v>
      </c>
      <c r="E77" s="67">
        <f>+E5</f>
        <v>0</v>
      </c>
      <c r="F77" s="67">
        <f>+F5</f>
        <v>0</v>
      </c>
      <c r="P77" s="11"/>
      <c r="Q77" s="11"/>
      <c r="R77" s="11"/>
      <c r="S77" s="6"/>
      <c r="T77" s="11"/>
      <c r="U77" s="11"/>
      <c r="V77" s="7"/>
    </row>
    <row r="78" spans="1:22" hidden="1" x14ac:dyDescent="0.25">
      <c r="A78" s="132"/>
      <c r="B78" s="67" t="e">
        <f>+#REF!</f>
        <v>#REF!</v>
      </c>
      <c r="C78" s="67" t="e">
        <f>+#REF!</f>
        <v>#REF!</v>
      </c>
      <c r="D78" s="67" t="e">
        <f>+#REF!</f>
        <v>#REF!</v>
      </c>
      <c r="E78" s="67" t="e">
        <f>+#REF!</f>
        <v>#REF!</v>
      </c>
      <c r="F78" s="67" t="e">
        <f>+#REF!</f>
        <v>#REF!</v>
      </c>
      <c r="P78" s="90">
        <v>2000</v>
      </c>
      <c r="Q78" s="90"/>
      <c r="R78" s="11"/>
      <c r="S78" s="6"/>
      <c r="T78" s="90">
        <v>500</v>
      </c>
      <c r="U78" s="90"/>
      <c r="V78" s="11"/>
    </row>
    <row r="79" spans="1:22" hidden="1" x14ac:dyDescent="0.25">
      <c r="A79" s="132"/>
      <c r="B79" s="67" t="e">
        <f>+#REF!</f>
        <v>#REF!</v>
      </c>
      <c r="C79" s="67" t="e">
        <f>+#REF!</f>
        <v>#REF!</v>
      </c>
      <c r="D79" s="67" t="e">
        <f>+#REF!</f>
        <v>#REF!</v>
      </c>
      <c r="E79" s="67" t="e">
        <f>+#REF!</f>
        <v>#REF!</v>
      </c>
      <c r="F79" s="67" t="e">
        <f>+#REF!</f>
        <v>#REF!</v>
      </c>
      <c r="P79" s="11">
        <v>50</v>
      </c>
      <c r="Q79" s="11"/>
      <c r="R79" s="11"/>
      <c r="S79" s="6"/>
      <c r="T79" s="11">
        <v>50</v>
      </c>
      <c r="U79" s="11"/>
      <c r="V79" s="11"/>
    </row>
    <row r="80" spans="1:22" hidden="1" x14ac:dyDescent="0.25">
      <c r="A80" s="132"/>
      <c r="B80" s="68">
        <f>+B25-B26-B27-B28</f>
        <v>0</v>
      </c>
      <c r="C80" s="68">
        <f>+C25-C26-C27-C28</f>
        <v>0</v>
      </c>
      <c r="D80" s="68">
        <f>+D25-D26-D27-D28</f>
        <v>0</v>
      </c>
      <c r="E80" s="68">
        <f>+E25-E26-E27-E28</f>
        <v>0</v>
      </c>
      <c r="F80" s="68">
        <f>+F25-F26-F27-F28</f>
        <v>0</v>
      </c>
      <c r="P80" s="90">
        <f>+P78*P79</f>
        <v>100000</v>
      </c>
      <c r="Q80" s="90"/>
      <c r="R80" s="90"/>
      <c r="S80" s="6"/>
      <c r="T80" s="90">
        <f>+T78*T79</f>
        <v>25000</v>
      </c>
      <c r="U80" s="90"/>
      <c r="V80" s="90"/>
    </row>
    <row r="81" spans="1:22" hidden="1" x14ac:dyDescent="0.25">
      <c r="A81" s="132"/>
      <c r="B81" s="67">
        <f>IF(B80=0,0,+((B77-B78)*B79)/B80)</f>
        <v>0</v>
      </c>
      <c r="C81" s="67">
        <f>IF(C80=0,0,+((C77-C78)*C79)/C80)</f>
        <v>0</v>
      </c>
      <c r="D81" s="67">
        <f>IF(D80=0,0,+((D77-D78)*D79)/D80)</f>
        <v>0</v>
      </c>
      <c r="E81" s="67">
        <f>IF(E80=0,0,+((E77-E78)*E79)/E80)</f>
        <v>0</v>
      </c>
      <c r="F81" s="67">
        <f>IF(F80=0,0,+((F77-F78)*F79)/F80)</f>
        <v>0</v>
      </c>
      <c r="P81" s="11">
        <v>1350</v>
      </c>
      <c r="Q81" s="11"/>
      <c r="R81" s="11"/>
      <c r="S81" s="6"/>
      <c r="T81" s="11">
        <v>1350</v>
      </c>
      <c r="U81" s="11"/>
      <c r="V81" s="11"/>
    </row>
    <row r="82" spans="1:22" hidden="1" x14ac:dyDescent="0.25">
      <c r="A82" s="132"/>
      <c r="B82" s="67">
        <f>10*((B81-0.1)/0.9)</f>
        <v>-1.1111111111111112</v>
      </c>
      <c r="C82" s="67">
        <f>10*((C81-0.1)/0.9)</f>
        <v>-1.1111111111111112</v>
      </c>
      <c r="D82" s="67">
        <f>10*((D81-0.1)/0.9)</f>
        <v>-1.1111111111111112</v>
      </c>
      <c r="E82" s="67">
        <f>10*((E81-0.1)/0.9)</f>
        <v>-1.1111111111111112</v>
      </c>
      <c r="F82" s="67">
        <f>10*((F81-0.1)/0.9)</f>
        <v>-1.1111111111111112</v>
      </c>
      <c r="P82" s="11">
        <f>+P79*P81</f>
        <v>67500</v>
      </c>
      <c r="Q82" s="11"/>
      <c r="R82" s="11"/>
      <c r="S82" s="6"/>
      <c r="T82" s="11">
        <f>+T79*T81</f>
        <v>67500</v>
      </c>
      <c r="U82" s="11"/>
      <c r="V82" s="11"/>
    </row>
    <row r="83" spans="1:22" hidden="1" x14ac:dyDescent="0.25">
      <c r="A83" s="133"/>
      <c r="B83" s="67">
        <f>IF(B82&gt;10,10,B82)</f>
        <v>-1.1111111111111112</v>
      </c>
      <c r="C83" s="67">
        <f>IF(C82&gt;10,10,C82)</f>
        <v>-1.1111111111111112</v>
      </c>
      <c r="D83" s="67">
        <f>IF(D82&gt;10,10,D82)</f>
        <v>-1.1111111111111112</v>
      </c>
      <c r="E83" s="67">
        <f>IF(E82&gt;10,10,E82)</f>
        <v>-1.1111111111111112</v>
      </c>
      <c r="F83" s="67">
        <f>IF(F82&gt;10,10,F82)</f>
        <v>-1.1111111111111112</v>
      </c>
      <c r="P83" s="11">
        <f>+P80/P79</f>
        <v>2000</v>
      </c>
      <c r="Q83" s="11"/>
      <c r="R83" s="11"/>
      <c r="S83" s="6"/>
      <c r="T83" s="11">
        <f>+T80/T79</f>
        <v>500</v>
      </c>
      <c r="U83" s="11"/>
      <c r="V83" s="11"/>
    </row>
    <row r="84" spans="1:22" hidden="1" x14ac:dyDescent="0.25">
      <c r="A84" s="6"/>
      <c r="B84" s="6"/>
      <c r="C84" s="6"/>
      <c r="D84" s="6"/>
      <c r="E84" s="6"/>
      <c r="F84" s="6"/>
      <c r="P84" s="6"/>
      <c r="Q84" s="6"/>
      <c r="R84" s="6"/>
      <c r="S84" s="6"/>
      <c r="T84" s="6"/>
      <c r="U84" s="6"/>
    </row>
    <row r="85" spans="1:22" hidden="1" x14ac:dyDescent="0.25">
      <c r="A85" s="6"/>
      <c r="B85" s="32">
        <v>0</v>
      </c>
      <c r="C85" s="32">
        <v>0</v>
      </c>
      <c r="D85" s="32">
        <v>0</v>
      </c>
      <c r="E85" s="32">
        <v>0</v>
      </c>
      <c r="F85" s="32">
        <v>0</v>
      </c>
      <c r="P85" s="6"/>
      <c r="Q85" s="6"/>
      <c r="R85" s="6"/>
      <c r="S85" s="6"/>
      <c r="T85" s="6"/>
      <c r="U85" s="6"/>
    </row>
    <row r="86" spans="1:22" hidden="1" x14ac:dyDescent="0.25">
      <c r="A86" s="6"/>
      <c r="B86" s="6"/>
      <c r="C86" s="6"/>
      <c r="D86" s="6"/>
      <c r="E86" s="6"/>
      <c r="F86" s="6"/>
      <c r="P86" s="6"/>
      <c r="Q86" s="6"/>
      <c r="R86" s="6"/>
      <c r="S86" s="6"/>
      <c r="T86" s="6"/>
      <c r="U86" s="6"/>
    </row>
    <row r="87" spans="1:22" hidden="1" x14ac:dyDescent="0.25">
      <c r="A87" s="40" t="s">
        <v>44</v>
      </c>
      <c r="B87" s="41"/>
      <c r="C87" s="41"/>
      <c r="D87" s="41"/>
      <c r="E87" s="41"/>
      <c r="F87" s="41"/>
      <c r="P87" s="6"/>
      <c r="Q87" s="6"/>
      <c r="R87" s="6"/>
      <c r="S87" s="6"/>
      <c r="T87" s="6"/>
      <c r="U87" s="6"/>
    </row>
    <row r="88" spans="1:22" hidden="1" x14ac:dyDescent="0.25">
      <c r="A88" s="11" t="s">
        <v>46</v>
      </c>
      <c r="B88" s="11">
        <f>IF(B7="Nessun progetto",0,0)</f>
        <v>0</v>
      </c>
      <c r="C88" s="11">
        <f>IF(C7="Nessun progetto",0,0)</f>
        <v>0</v>
      </c>
      <c r="D88" s="11">
        <f>IF(D7="Nessun progetto",0,0)</f>
        <v>0</v>
      </c>
      <c r="E88" s="11">
        <f>IF(E7="Nessun progetto",0,0)</f>
        <v>0</v>
      </c>
      <c r="F88" s="11">
        <f>IF(F7="Nessun progetto",0,0)</f>
        <v>0</v>
      </c>
      <c r="P88" s="6"/>
      <c r="Q88" s="6"/>
      <c r="R88" s="6"/>
      <c r="S88" s="6"/>
      <c r="T88" s="6"/>
      <c r="U88" s="6"/>
    </row>
    <row r="89" spans="1:22" hidden="1" x14ac:dyDescent="0.25">
      <c r="A89" s="11" t="s">
        <v>47</v>
      </c>
      <c r="B89" s="11">
        <f>IF(B7="PFTE",10,0)</f>
        <v>0</v>
      </c>
      <c r="C89" s="11">
        <f>IF(C7="PFTE",10,0)</f>
        <v>0</v>
      </c>
      <c r="D89" s="11">
        <f>IF(D7="PFTE",10,0)</f>
        <v>0</v>
      </c>
      <c r="E89" s="11">
        <f>IF(E7="PFTE",10,0)</f>
        <v>0</v>
      </c>
      <c r="F89" s="11">
        <f>IF(F7="PFTE",10,0)</f>
        <v>0</v>
      </c>
      <c r="P89" s="6"/>
      <c r="Q89" s="6"/>
      <c r="R89" s="6"/>
      <c r="S89" s="6"/>
      <c r="T89" s="6"/>
      <c r="U89" s="6"/>
    </row>
    <row r="90" spans="1:22" hidden="1" x14ac:dyDescent="0.25">
      <c r="A90" s="11" t="s">
        <v>48</v>
      </c>
      <c r="B90" s="11">
        <f>IF(B7="Progetto Esecutivo",22,0)</f>
        <v>0</v>
      </c>
      <c r="C90" s="11">
        <f>IF(C7="Progetto Esecutivo",22,0)</f>
        <v>0</v>
      </c>
      <c r="D90" s="11">
        <f>IF(D7="Progetto Esecutivo",22,0)</f>
        <v>0</v>
      </c>
      <c r="E90" s="11">
        <f>IF(E7="Progetto Esecutivo",22,0)</f>
        <v>0</v>
      </c>
      <c r="F90" s="11">
        <f>IF(F7="Progetto Esecutivo",22,0)</f>
        <v>0</v>
      </c>
      <c r="P90" s="6"/>
      <c r="Q90" s="6"/>
      <c r="R90" s="6"/>
      <c r="S90" s="6"/>
      <c r="T90" s="6"/>
      <c r="U90" s="6"/>
    </row>
    <row r="91" spans="1:22" hidden="1" x14ac:dyDescent="0.25">
      <c r="A91" s="20" t="s">
        <v>49</v>
      </c>
      <c r="B91" s="11">
        <f>SUM(B88:B90)</f>
        <v>0</v>
      </c>
      <c r="C91" s="11">
        <f t="shared" ref="C91:F91" si="8">SUM(C88:C90)</f>
        <v>0</v>
      </c>
      <c r="D91" s="11">
        <f t="shared" si="8"/>
        <v>0</v>
      </c>
      <c r="E91" s="11">
        <f t="shared" si="8"/>
        <v>0</v>
      </c>
      <c r="F91" s="11">
        <f t="shared" si="8"/>
        <v>0</v>
      </c>
      <c r="P91" s="6"/>
      <c r="Q91" s="6"/>
      <c r="R91" s="6"/>
      <c r="S91" s="6"/>
      <c r="T91" s="6"/>
      <c r="U91" s="6"/>
    </row>
    <row r="92" spans="1:22" hidden="1" x14ac:dyDescent="0.25">
      <c r="A92" s="6"/>
      <c r="B92" s="6"/>
      <c r="C92" s="6"/>
      <c r="D92" s="6"/>
      <c r="E92" s="6"/>
      <c r="F92" s="6"/>
      <c r="P92" s="6"/>
      <c r="Q92" s="6"/>
      <c r="R92" s="6"/>
      <c r="S92" s="6"/>
      <c r="T92" s="6"/>
      <c r="U92" s="6"/>
    </row>
    <row r="93" spans="1:22" hidden="1" x14ac:dyDescent="0.25">
      <c r="A93" s="6"/>
      <c r="B93" s="11">
        <v>0</v>
      </c>
      <c r="C93" s="11">
        <v>0</v>
      </c>
      <c r="D93" s="11">
        <v>0</v>
      </c>
      <c r="E93" s="11">
        <v>0</v>
      </c>
      <c r="F93" s="11">
        <v>0</v>
      </c>
      <c r="P93" s="6"/>
      <c r="Q93" s="6"/>
      <c r="R93" s="6"/>
      <c r="S93" s="6"/>
      <c r="T93" s="6"/>
      <c r="U93" s="6"/>
    </row>
    <row r="94" spans="1:22" hidden="1" x14ac:dyDescent="0.25">
      <c r="B94"/>
      <c r="P94" s="6"/>
      <c r="Q94" s="6"/>
      <c r="R94" s="6"/>
      <c r="S94" s="6"/>
      <c r="T94" s="6"/>
      <c r="U94" s="6"/>
    </row>
    <row r="95" spans="1:22" hidden="1" x14ac:dyDescent="0.25">
      <c r="A95" s="1"/>
      <c r="B95" s="42"/>
      <c r="C95" s="42"/>
      <c r="D95" s="42"/>
      <c r="E95" s="39">
        <f>SUM(B8:F8)</f>
        <v>0</v>
      </c>
      <c r="F95" s="42"/>
      <c r="P95" s="6"/>
      <c r="Q95" s="6"/>
      <c r="R95" s="6"/>
      <c r="S95" s="6"/>
      <c r="T95" s="6"/>
      <c r="U95" s="6"/>
    </row>
    <row r="96" spans="1:22" ht="15.75" hidden="1" x14ac:dyDescent="0.25">
      <c r="A96" s="1"/>
      <c r="B96" s="32" t="s">
        <v>50</v>
      </c>
      <c r="C96" s="32" t="s">
        <v>51</v>
      </c>
      <c r="D96" s="43"/>
      <c r="E96" s="39" t="e">
        <f>SUM(#REF!)</f>
        <v>#REF!</v>
      </c>
      <c r="F96" s="43"/>
      <c r="P96" s="6"/>
      <c r="Q96" s="6"/>
      <c r="R96" s="6"/>
      <c r="S96" s="6"/>
      <c r="T96" s="6"/>
      <c r="U96" s="6"/>
    </row>
    <row r="97" spans="1:21" ht="15.75" hidden="1" x14ac:dyDescent="0.25">
      <c r="A97" s="1"/>
      <c r="B97" s="11"/>
      <c r="C97" s="11"/>
      <c r="D97" s="43"/>
      <c r="E97" s="39">
        <f>SUM(B10:F10)</f>
        <v>0</v>
      </c>
      <c r="F97" s="43"/>
      <c r="P97" s="6"/>
      <c r="Q97" s="6"/>
      <c r="R97" s="6"/>
      <c r="S97" s="6"/>
      <c r="T97" s="6"/>
      <c r="U97" s="6"/>
    </row>
    <row r="98" spans="1:21" ht="15.75" hidden="1" x14ac:dyDescent="0.25">
      <c r="A98" s="1"/>
      <c r="B98" s="44">
        <f>SUM(B39:F39)</f>
        <v>0</v>
      </c>
      <c r="C98" s="11" t="e">
        <f>+B98/#REF!</f>
        <v>#REF!</v>
      </c>
      <c r="D98" s="43"/>
      <c r="E98" s="39">
        <f>SUM(B11:F11)</f>
        <v>0</v>
      </c>
      <c r="F98" s="43"/>
      <c r="P98" s="6"/>
      <c r="Q98" s="6"/>
      <c r="R98" s="6"/>
      <c r="S98" s="6"/>
      <c r="T98" s="6"/>
      <c r="U98" s="6"/>
    </row>
    <row r="99" spans="1:21" ht="15.75" hidden="1" x14ac:dyDescent="0.25">
      <c r="A99" s="1"/>
      <c r="B99" s="43"/>
      <c r="C99" s="43"/>
      <c r="D99" s="43"/>
      <c r="E99" s="39">
        <f>SUM(B23:F23)</f>
        <v>0</v>
      </c>
      <c r="F99" s="43"/>
      <c r="P99" s="6"/>
      <c r="Q99" s="6"/>
      <c r="R99" s="6"/>
      <c r="S99" s="6"/>
      <c r="T99" s="6"/>
      <c r="U99" s="6"/>
    </row>
    <row r="100" spans="1:21" ht="15.75" hidden="1" x14ac:dyDescent="0.25">
      <c r="A100" s="1"/>
      <c r="B100" s="43"/>
      <c r="C100" s="43"/>
      <c r="D100" s="43"/>
      <c r="E100" s="39" t="e">
        <f>SUM(#REF!)</f>
        <v>#REF!</v>
      </c>
      <c r="F100" s="43"/>
      <c r="P100" s="6"/>
      <c r="Q100" s="6"/>
      <c r="R100" s="6"/>
      <c r="S100" s="6"/>
      <c r="T100" s="6"/>
      <c r="U100" s="6"/>
    </row>
    <row r="101" spans="1:21" ht="15.75" hidden="1" x14ac:dyDescent="0.25">
      <c r="A101" s="1"/>
      <c r="B101" s="43"/>
      <c r="C101" s="43"/>
      <c r="D101" s="43"/>
      <c r="E101" s="39" t="e">
        <f>SUM(#REF!)</f>
        <v>#REF!</v>
      </c>
      <c r="F101" s="43"/>
      <c r="P101" s="6"/>
      <c r="Q101" s="6"/>
      <c r="R101" s="6"/>
      <c r="S101" s="6"/>
      <c r="T101" s="6"/>
      <c r="U101" s="6"/>
    </row>
    <row r="102" spans="1:21" ht="15.75" hidden="1" x14ac:dyDescent="0.25">
      <c r="A102" s="1"/>
      <c r="B102" s="43"/>
      <c r="C102" s="43"/>
      <c r="D102" s="43"/>
      <c r="E102" s="39">
        <f>SUM(B24:F24)</f>
        <v>0</v>
      </c>
      <c r="F102" s="43"/>
      <c r="P102" s="6"/>
      <c r="Q102" s="6"/>
      <c r="R102" s="6"/>
      <c r="S102" s="6"/>
      <c r="T102" s="6"/>
      <c r="U102" s="6"/>
    </row>
    <row r="103" spans="1:21" ht="15.75" hidden="1" x14ac:dyDescent="0.25">
      <c r="A103" s="1"/>
      <c r="B103" s="43"/>
      <c r="C103" s="43"/>
      <c r="D103" s="43"/>
      <c r="E103" s="39" t="e">
        <f>SUM(#REF!)</f>
        <v>#REF!</v>
      </c>
      <c r="F103" s="43"/>
      <c r="P103" s="6"/>
      <c r="Q103" s="6"/>
      <c r="R103" s="6"/>
      <c r="S103" s="6"/>
      <c r="T103" s="6"/>
      <c r="U103" s="6"/>
    </row>
    <row r="104" spans="1:21" ht="15.75" hidden="1" x14ac:dyDescent="0.25">
      <c r="A104" s="1"/>
      <c r="B104" s="43"/>
      <c r="C104" s="43"/>
      <c r="D104" s="43"/>
      <c r="E104" s="39">
        <f>SUM(B25:F25)</f>
        <v>0</v>
      </c>
      <c r="F104" s="43"/>
      <c r="P104" s="6"/>
      <c r="Q104" s="6"/>
      <c r="R104" s="6"/>
      <c r="S104" s="6"/>
      <c r="T104" s="6"/>
      <c r="U104" s="6"/>
    </row>
    <row r="105" spans="1:21" ht="15.75" hidden="1" x14ac:dyDescent="0.25">
      <c r="A105" s="1"/>
      <c r="B105" s="43"/>
      <c r="C105" s="43"/>
      <c r="D105" s="43"/>
      <c r="E105" s="39">
        <f>SUM(B26:F26)</f>
        <v>0</v>
      </c>
      <c r="F105" s="43"/>
      <c r="P105" s="6"/>
      <c r="Q105" s="6"/>
      <c r="R105" s="6"/>
      <c r="S105" s="6"/>
      <c r="T105" s="6"/>
      <c r="U105" s="6"/>
    </row>
    <row r="106" spans="1:21" ht="15.75" hidden="1" x14ac:dyDescent="0.25">
      <c r="A106" s="1"/>
      <c r="B106" s="43"/>
      <c r="C106" s="43"/>
      <c r="D106" s="43"/>
      <c r="E106" s="39">
        <f>SUM(B27:F27)</f>
        <v>0</v>
      </c>
      <c r="F106" s="43"/>
      <c r="P106" s="6"/>
      <c r="Q106" s="6"/>
      <c r="R106" s="6"/>
      <c r="S106" s="6"/>
      <c r="T106" s="6"/>
      <c r="U106" s="6"/>
    </row>
    <row r="107" spans="1:21" ht="15.75" hidden="1" x14ac:dyDescent="0.25">
      <c r="A107" s="1"/>
      <c r="B107" s="43"/>
      <c r="C107" s="43"/>
      <c r="D107" s="43"/>
      <c r="E107" s="39">
        <f>SUM(B28:F28)</f>
        <v>0</v>
      </c>
      <c r="F107" s="43"/>
      <c r="P107" s="6"/>
      <c r="Q107" s="6"/>
      <c r="R107" s="6"/>
      <c r="S107" s="6"/>
      <c r="T107" s="6"/>
      <c r="U107" s="6"/>
    </row>
    <row r="108" spans="1:21" hidden="1" x14ac:dyDescent="0.25">
      <c r="A108" s="1"/>
      <c r="B108"/>
      <c r="P108" s="6"/>
      <c r="Q108" s="6"/>
      <c r="R108" s="6"/>
      <c r="S108" s="6"/>
      <c r="T108" s="6"/>
      <c r="U108" s="6"/>
    </row>
    <row r="109" spans="1:21" hidden="1" x14ac:dyDescent="0.25">
      <c r="B109"/>
      <c r="P109" s="6"/>
      <c r="Q109" s="6"/>
      <c r="R109" s="6"/>
      <c r="S109" s="6"/>
      <c r="T109" s="6"/>
      <c r="U109" s="6"/>
    </row>
    <row r="110" spans="1:21" hidden="1" x14ac:dyDescent="0.25">
      <c r="B110"/>
      <c r="P110" s="6"/>
      <c r="Q110" s="6"/>
      <c r="R110" s="6"/>
      <c r="S110" s="6"/>
      <c r="T110" s="6"/>
      <c r="U110" s="6"/>
    </row>
    <row r="111" spans="1:21" hidden="1" x14ac:dyDescent="0.25">
      <c r="A111" s="2" t="s">
        <v>13</v>
      </c>
      <c r="B111"/>
      <c r="P111" s="6"/>
      <c r="Q111" s="6"/>
      <c r="R111" s="6"/>
      <c r="S111" s="6"/>
      <c r="T111" s="6"/>
      <c r="U111" s="6"/>
    </row>
    <row r="112" spans="1:21" hidden="1" x14ac:dyDescent="0.25">
      <c r="A112" s="2" t="s">
        <v>20</v>
      </c>
      <c r="B112"/>
      <c r="P112" s="6"/>
      <c r="Q112" s="6"/>
      <c r="R112" s="6"/>
      <c r="S112" s="6"/>
      <c r="T112" s="6"/>
      <c r="U112" s="6"/>
    </row>
    <row r="113" spans="2:21" hidden="1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56"/>
      <c r="O113" s="6"/>
      <c r="P113" s="6"/>
      <c r="Q113" s="6"/>
      <c r="R113" s="6"/>
      <c r="S113" s="6"/>
      <c r="T113" s="6"/>
      <c r="U113" s="6"/>
    </row>
    <row r="114" spans="2:21" hidden="1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56"/>
      <c r="O114" s="6"/>
      <c r="P114" s="6"/>
    </row>
    <row r="115" spans="2:21" hidden="1" x14ac:dyDescent="0.25">
      <c r="B115" s="6">
        <v>50</v>
      </c>
      <c r="C115" s="6">
        <v>3500</v>
      </c>
      <c r="D115" s="6">
        <f>+B115*C115</f>
        <v>175000</v>
      </c>
      <c r="E115" s="6">
        <f>+D115*0.3</f>
        <v>52500</v>
      </c>
      <c r="F115" s="6">
        <f>+D115*0.3</f>
        <v>52500</v>
      </c>
      <c r="G115" s="6"/>
      <c r="H115" s="6"/>
      <c r="I115" s="6"/>
      <c r="J115" s="6"/>
      <c r="K115" s="6"/>
      <c r="L115" s="6"/>
      <c r="M115" s="6"/>
      <c r="N115" s="56"/>
      <c r="O115" s="6">
        <f>+D115+E115+F115</f>
        <v>280000</v>
      </c>
      <c r="P115" s="6"/>
    </row>
    <row r="116" spans="2:21" hidden="1" x14ac:dyDescent="0.25">
      <c r="B116" s="6">
        <v>100</v>
      </c>
      <c r="C116" s="6">
        <v>1500</v>
      </c>
      <c r="D116" s="6">
        <f>+B116*C116</f>
        <v>150000</v>
      </c>
      <c r="E116" s="6">
        <f>+D116*0.3</f>
        <v>45000</v>
      </c>
      <c r="F116" s="6">
        <f>+D116*0.3</f>
        <v>45000</v>
      </c>
      <c r="G116" s="6"/>
      <c r="H116" s="6"/>
      <c r="I116" s="6"/>
      <c r="J116" s="6"/>
      <c r="K116" s="6"/>
      <c r="L116" s="6"/>
      <c r="M116" s="6"/>
      <c r="N116" s="56"/>
      <c r="O116" s="6">
        <f>+D116+E116+F116</f>
        <v>240000</v>
      </c>
      <c r="P116" s="6"/>
    </row>
    <row r="117" spans="2:21" hidden="1" x14ac:dyDescent="0.25">
      <c r="B117" s="6"/>
      <c r="C117" s="6"/>
      <c r="D117" s="6"/>
      <c r="E117" s="6"/>
      <c r="F117" s="6"/>
      <c r="G117" s="6" t="e">
        <f>+#REF!*0.1</f>
        <v>#REF!</v>
      </c>
      <c r="H117" s="6"/>
      <c r="I117" s="6"/>
      <c r="J117" s="6"/>
      <c r="K117" s="6"/>
      <c r="L117" s="6"/>
      <c r="M117" s="6"/>
      <c r="N117" s="56"/>
      <c r="O117" s="6">
        <f>+O115+O116</f>
        <v>520000</v>
      </c>
      <c r="P117" s="6">
        <f>+O117*0.1</f>
        <v>52000</v>
      </c>
    </row>
    <row r="118" spans="2:21" hidden="1" x14ac:dyDescent="0.25">
      <c r="B118" s="6"/>
      <c r="C118" s="6"/>
      <c r="D118" s="6"/>
      <c r="E118" s="6"/>
      <c r="F118" s="6"/>
      <c r="G118" s="6" t="e">
        <f>+#REF!*0.22</f>
        <v>#REF!</v>
      </c>
      <c r="H118" s="6"/>
      <c r="I118" s="6"/>
      <c r="J118" s="6"/>
      <c r="K118" s="6"/>
      <c r="L118" s="6"/>
      <c r="M118" s="6"/>
      <c r="N118" s="56"/>
      <c r="O118" s="6">
        <f>+O117*0.2</f>
        <v>104000</v>
      </c>
      <c r="P118" s="6">
        <f>+O118*0.22</f>
        <v>22880</v>
      </c>
    </row>
    <row r="119" spans="2:21" hidden="1" x14ac:dyDescent="0.25">
      <c r="B119" s="6">
        <f>50*1400</f>
        <v>70000</v>
      </c>
      <c r="C119" s="6"/>
      <c r="D119" s="6"/>
      <c r="E119" s="6"/>
      <c r="F119" s="45">
        <f>+O119+P119</f>
        <v>698880</v>
      </c>
      <c r="G119" s="6" t="e">
        <f>+G117+G118</f>
        <v>#REF!</v>
      </c>
      <c r="H119" s="6"/>
      <c r="I119" s="6"/>
      <c r="J119" s="6"/>
      <c r="K119" s="6"/>
      <c r="L119" s="6"/>
      <c r="M119" s="6"/>
      <c r="N119" s="56"/>
      <c r="O119" s="6">
        <f>+O117+O118</f>
        <v>624000</v>
      </c>
      <c r="P119" s="6">
        <f>+P117+P118</f>
        <v>74880</v>
      </c>
    </row>
    <row r="120" spans="2:21" ht="21" hidden="1" x14ac:dyDescent="0.35">
      <c r="B120" s="61">
        <f>+B119/F119</f>
        <v>0.10016025641025642</v>
      </c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56"/>
      <c r="O120" s="6"/>
      <c r="P120" s="6"/>
    </row>
    <row r="121" spans="2:21" hidden="1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56"/>
      <c r="O121" s="6"/>
      <c r="P121" s="6"/>
    </row>
    <row r="122" spans="2:21" hidden="1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56"/>
      <c r="O122" s="6"/>
      <c r="P122" s="6"/>
    </row>
    <row r="123" spans="2:21" hidden="1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56"/>
      <c r="O123" s="6"/>
      <c r="P123" s="6"/>
    </row>
    <row r="124" spans="2:21" hidden="1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56"/>
      <c r="O124" s="6"/>
      <c r="P124" s="6"/>
    </row>
    <row r="125" spans="2:21" hidden="1" x14ac:dyDescent="0.25"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56"/>
      <c r="O125" s="6"/>
      <c r="P125" s="6"/>
    </row>
    <row r="126" spans="2:21" hidden="1" x14ac:dyDescent="0.25"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56"/>
      <c r="O126" s="6"/>
      <c r="P126" s="6"/>
    </row>
    <row r="127" spans="2:21" hidden="1" x14ac:dyDescent="0.2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56"/>
      <c r="O127" s="6"/>
      <c r="P127" s="6"/>
    </row>
    <row r="128" spans="2:21" hidden="1" x14ac:dyDescent="0.25"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56"/>
      <c r="O128" s="6"/>
      <c r="P128" s="6"/>
    </row>
    <row r="129" spans="2:16" hidden="1" x14ac:dyDescent="0.25"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56"/>
      <c r="O129" s="6"/>
      <c r="P129" s="6"/>
    </row>
    <row r="130" spans="2:16" hidden="1" x14ac:dyDescent="0.25">
      <c r="B130"/>
    </row>
    <row r="131" spans="2:16" x14ac:dyDescent="0.25">
      <c r="B131"/>
    </row>
    <row r="132" spans="2:16" x14ac:dyDescent="0.25">
      <c r="B132"/>
    </row>
    <row r="133" spans="2:16" x14ac:dyDescent="0.25">
      <c r="B133"/>
    </row>
    <row r="134" spans="2:16" x14ac:dyDescent="0.25">
      <c r="B134"/>
    </row>
  </sheetData>
  <sheetProtection algorithmName="SHA-512" hashValue="kPq6i8woQCtFUG08cXQ2aowNv15r28eWY1equ9AP2UmrThtrH9Q45kUKY6oBg6LcP4NtdryLHFGAAKWwB6yUZQ==" saltValue="8yQECXyl32T2nKTLRkIMSw==" spinCount="100000" sheet="1" objects="1" scenarios="1"/>
  <mergeCells count="14">
    <mergeCell ref="B1:F1"/>
    <mergeCell ref="A77:A83"/>
    <mergeCell ref="T54:V54"/>
    <mergeCell ref="A56:A61"/>
    <mergeCell ref="A63:A68"/>
    <mergeCell ref="A70:A75"/>
    <mergeCell ref="P76:R76"/>
    <mergeCell ref="T76:V76"/>
    <mergeCell ref="P54:R54"/>
    <mergeCell ref="A30:B30"/>
    <mergeCell ref="A32:B32"/>
    <mergeCell ref="A42:A43"/>
    <mergeCell ref="A45:A47"/>
    <mergeCell ref="A49:A54"/>
  </mergeCells>
  <phoneticPr fontId="10" type="noConversion"/>
  <dataValidations count="1">
    <dataValidation type="list" allowBlank="1" showInputMessage="1" showErrorMessage="1" promptTitle="SI / NO" sqref="B7:F7" xr:uid="{A57F175D-150D-43E2-B884-93E5425972A6}">
      <formula1>$B$45:$B$47</formula1>
    </dataValidation>
  </dataValidations>
  <pageMargins left="0.25" right="0.25" top="0.75" bottom="0.75" header="0.3" footer="0.3"/>
  <pageSetup paperSize="9" scale="62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Z93"/>
  <sheetViews>
    <sheetView zoomScaleNormal="100" workbookViewId="0">
      <selection sqref="A1:B1"/>
    </sheetView>
  </sheetViews>
  <sheetFormatPr defaultColWidth="34.5703125" defaultRowHeight="15" x14ac:dyDescent="0.25"/>
  <cols>
    <col min="1" max="1" width="115.7109375" customWidth="1"/>
    <col min="2" max="2" width="28" style="16" bestFit="1" customWidth="1"/>
    <col min="3" max="3" width="3" hidden="1" customWidth="1"/>
    <col min="4" max="4" width="15.7109375" hidden="1" customWidth="1"/>
    <col min="5" max="6" width="7.7109375" hidden="1" customWidth="1"/>
    <col min="7" max="7" width="27.7109375" hidden="1" customWidth="1"/>
    <col min="8" max="8" width="7.7109375" hidden="1" customWidth="1"/>
    <col min="9" max="13" width="6.5703125" hidden="1" customWidth="1"/>
    <col min="14" max="14" width="0" hidden="1" customWidth="1"/>
    <col min="15" max="15" width="3.5703125" hidden="1" customWidth="1"/>
    <col min="16" max="29" width="0" hidden="1" customWidth="1"/>
  </cols>
  <sheetData>
    <row r="1" spans="1:26" ht="108" customHeight="1" x14ac:dyDescent="0.25">
      <c r="A1" s="111"/>
      <c r="B1" s="112"/>
      <c r="D1" s="6"/>
      <c r="E1" s="6"/>
      <c r="F1" s="6"/>
      <c r="G1" s="6"/>
      <c r="H1" s="6"/>
      <c r="I1" s="6"/>
    </row>
    <row r="2" spans="1:26" x14ac:dyDescent="0.25">
      <c r="A2" s="113"/>
      <c r="B2" s="114"/>
      <c r="D2" s="6"/>
      <c r="E2" s="6"/>
      <c r="F2" s="6"/>
      <c r="G2" s="6"/>
      <c r="H2" s="6"/>
      <c r="I2" s="6"/>
    </row>
    <row r="3" spans="1:26" x14ac:dyDescent="0.25">
      <c r="A3" s="101" t="s">
        <v>31</v>
      </c>
      <c r="B3" s="102"/>
      <c r="C3" s="6"/>
      <c r="D3" s="6"/>
      <c r="E3" s="6"/>
      <c r="F3" s="6"/>
      <c r="G3" s="6" t="s">
        <v>21</v>
      </c>
      <c r="H3" s="6"/>
      <c r="I3" s="6">
        <v>1</v>
      </c>
      <c r="J3">
        <v>2</v>
      </c>
      <c r="K3">
        <v>3</v>
      </c>
      <c r="L3" s="6">
        <v>4</v>
      </c>
      <c r="M3" s="6">
        <v>5</v>
      </c>
    </row>
    <row r="4" spans="1:26" x14ac:dyDescent="0.25">
      <c r="A4" s="18" t="s">
        <v>30</v>
      </c>
      <c r="B4" s="30">
        <f>+G4</f>
        <v>0</v>
      </c>
      <c r="C4" s="19"/>
      <c r="D4" s="19"/>
      <c r="E4" s="6"/>
      <c r="F4" s="6">
        <f t="shared" ref="F4:F9" si="0">IF(D4 = "PROPOSTA NON AMMISSIBILE",1,0)</f>
        <v>0</v>
      </c>
      <c r="G4" s="19">
        <f>SUM(I4:M4)</f>
        <v>0</v>
      </c>
      <c r="H4" s="19"/>
      <c r="I4" s="19">
        <f>+'IMP_1-5'!P25</f>
        <v>0</v>
      </c>
      <c r="J4" s="19">
        <f>+'IMP_6-10'!P25</f>
        <v>0</v>
      </c>
      <c r="K4" s="19">
        <f>+'IMP_11-15'!P25</f>
        <v>0</v>
      </c>
      <c r="L4" s="19">
        <f>+'IMP_16-20'!P25</f>
        <v>0</v>
      </c>
      <c r="M4" s="19">
        <f>+'IMP_21-25'!P25</f>
        <v>0</v>
      </c>
    </row>
    <row r="5" spans="1:26" x14ac:dyDescent="0.25">
      <c r="A5" s="18" t="s">
        <v>9</v>
      </c>
      <c r="B5" s="30">
        <f>+G5</f>
        <v>0</v>
      </c>
      <c r="C5" s="19"/>
      <c r="D5" s="31" t="e">
        <f>+B5/B4</f>
        <v>#DIV/0!</v>
      </c>
      <c r="E5" s="6">
        <f>IF(B5 = "PROPOSTA NON AMMISSIBILE",1,0)</f>
        <v>0</v>
      </c>
      <c r="F5" s="6" t="e">
        <f t="shared" si="0"/>
        <v>#DIV/0!</v>
      </c>
      <c r="G5" s="19">
        <f>SUM(I5:M5)</f>
        <v>0</v>
      </c>
      <c r="H5" s="19"/>
      <c r="I5" s="19">
        <f>+'IMP_1-5'!P26</f>
        <v>0</v>
      </c>
      <c r="J5" s="19">
        <f>+'IMP_6-10'!P26</f>
        <v>0</v>
      </c>
      <c r="K5" s="19">
        <f>+'IMP_11-15'!P26</f>
        <v>0</v>
      </c>
      <c r="L5" s="19">
        <f>+'IMP_16-20'!P26</f>
        <v>0</v>
      </c>
      <c r="M5" s="19">
        <f>+'IMP_21-25'!P26</f>
        <v>0</v>
      </c>
    </row>
    <row r="6" spans="1:26" x14ac:dyDescent="0.25">
      <c r="A6" s="18" t="s">
        <v>10</v>
      </c>
      <c r="B6" s="30">
        <f>+G6</f>
        <v>0</v>
      </c>
      <c r="C6" s="19"/>
      <c r="D6" s="19">
        <f>+B4*0.05</f>
        <v>0</v>
      </c>
      <c r="E6" s="6">
        <f>IF(B6 = "PROPOSTA NON AMMISSIBILE",1,0)</f>
        <v>0</v>
      </c>
      <c r="F6" s="6">
        <f t="shared" si="0"/>
        <v>0</v>
      </c>
      <c r="G6" s="19">
        <f>SUM(I6:M6)</f>
        <v>0</v>
      </c>
      <c r="H6" s="19"/>
      <c r="I6" s="19">
        <f>+'IMP_1-5'!P27</f>
        <v>0</v>
      </c>
      <c r="J6" s="19">
        <f>+'IMP_6-10'!P27</f>
        <v>0</v>
      </c>
      <c r="K6" s="19">
        <f>+'IMP_11-15'!P27</f>
        <v>0</v>
      </c>
      <c r="L6" s="19">
        <f>+'IMP_16-20'!P27</f>
        <v>0</v>
      </c>
      <c r="M6" s="19">
        <f>+'IMP_21-25'!P27</f>
        <v>0</v>
      </c>
    </row>
    <row r="7" spans="1:26" x14ac:dyDescent="0.25">
      <c r="A7" s="18" t="s">
        <v>11</v>
      </c>
      <c r="B7" s="30">
        <f>+G7</f>
        <v>0</v>
      </c>
      <c r="C7" s="19"/>
      <c r="D7" s="19"/>
      <c r="E7" s="6">
        <f>IF(B7 = "PROPOSTA NON AMMISSIBILE",1,0)</f>
        <v>0</v>
      </c>
      <c r="F7" s="6">
        <f t="shared" si="0"/>
        <v>0</v>
      </c>
      <c r="G7" s="19">
        <f>SUM(I7:M7)</f>
        <v>0</v>
      </c>
      <c r="H7" s="19"/>
      <c r="I7" s="19">
        <f>+'IMP_1-5'!P28</f>
        <v>0</v>
      </c>
      <c r="J7" s="19">
        <f>+'IMP_6-10'!P28</f>
        <v>0</v>
      </c>
      <c r="K7" s="19">
        <f>+'IMP_11-15'!P28</f>
        <v>0</v>
      </c>
      <c r="L7" s="19">
        <f>+'IMP_16-20'!P28</f>
        <v>0</v>
      </c>
      <c r="M7" s="19">
        <f>+'IMP_21-25'!P28</f>
        <v>0</v>
      </c>
    </row>
    <row r="8" spans="1:26" x14ac:dyDescent="0.25">
      <c r="A8" s="18" t="s">
        <v>29</v>
      </c>
      <c r="B8" s="30">
        <f>+B5+B6+B7</f>
        <v>0</v>
      </c>
      <c r="C8" s="19"/>
      <c r="D8" s="37">
        <f>IF('DATI DI PARTENZA'!B12="SI",1,0)</f>
        <v>0</v>
      </c>
      <c r="E8" s="6">
        <f t="shared" ref="E8" si="1">IF(B8 = "PROPOSTA NON AMMISSIBILE",1,0)</f>
        <v>0</v>
      </c>
      <c r="F8" s="6">
        <f t="shared" si="0"/>
        <v>0</v>
      </c>
      <c r="G8" s="19"/>
      <c r="H8" s="19"/>
      <c r="I8" s="19"/>
      <c r="J8" s="6"/>
      <c r="K8" s="6"/>
      <c r="L8" s="6"/>
      <c r="M8" s="6"/>
    </row>
    <row r="9" spans="1:26" x14ac:dyDescent="0.25">
      <c r="A9" s="21" t="s">
        <v>4</v>
      </c>
      <c r="B9" s="30">
        <f>+B4-B8</f>
        <v>0</v>
      </c>
      <c r="D9" s="22">
        <f>IF(D8=1,5000000,3000000)</f>
        <v>3000000</v>
      </c>
      <c r="E9" s="6">
        <f>IF(B9 = "PROPOSTA NON AMMISSIBILE",1,0)</f>
        <v>0</v>
      </c>
      <c r="F9" s="6">
        <f t="shared" si="0"/>
        <v>0</v>
      </c>
      <c r="G9" s="6"/>
      <c r="H9" s="96" t="e">
        <f>+O9/'DATI DI PARTENZA'!B5</f>
        <v>#DIV/0!</v>
      </c>
      <c r="I9" s="97">
        <f>+'IMP_1-5'!U7</f>
        <v>0</v>
      </c>
      <c r="J9" s="97">
        <f>+'IMP_6-10'!U7</f>
        <v>0</v>
      </c>
      <c r="K9" s="97">
        <f>+'IMP_11-15'!U7</f>
        <v>0</v>
      </c>
      <c r="L9" s="97">
        <f>+'IMP_16-20'!U7</f>
        <v>0</v>
      </c>
      <c r="M9" s="97">
        <f>+'IMP_21-25'!U7</f>
        <v>0</v>
      </c>
      <c r="O9" s="96">
        <f>SUM(I9:N9)</f>
        <v>0</v>
      </c>
    </row>
    <row r="10" spans="1:26" x14ac:dyDescent="0.25">
      <c r="A10" s="99"/>
      <c r="B10" s="100"/>
      <c r="D10" s="6"/>
      <c r="E10" s="6">
        <f t="shared" ref="E10" si="2">IF(B10 = "PROPOSTA NON AMMISSIBILE",1,0)</f>
        <v>0</v>
      </c>
      <c r="F10" s="6">
        <f t="shared" ref="F10" si="3">IF(D10 = "PROPOSTA NON AMMISSIBILE",1,0)</f>
        <v>0</v>
      </c>
      <c r="G10" s="23">
        <f>+'DATI DI PARTENZA'!B3</f>
        <v>0</v>
      </c>
      <c r="H10" s="23"/>
      <c r="I10" s="6"/>
      <c r="J10" s="6"/>
      <c r="K10" s="6"/>
      <c r="L10" s="6"/>
      <c r="M10" s="6"/>
    </row>
    <row r="11" spans="1:26" x14ac:dyDescent="0.25">
      <c r="A11" s="101" t="s">
        <v>25</v>
      </c>
      <c r="B11" s="102"/>
      <c r="C11" s="6"/>
      <c r="D11" s="6"/>
      <c r="E11" s="6"/>
      <c r="F11" s="6"/>
      <c r="G11" s="6" t="s">
        <v>21</v>
      </c>
      <c r="H11" s="6"/>
      <c r="I11" s="6">
        <f>+'IMP_1-5'!U11</f>
        <v>0</v>
      </c>
      <c r="J11" s="6">
        <f>+'IMP_6-10'!U11</f>
        <v>0</v>
      </c>
      <c r="K11" s="6">
        <f>+'IMP_11-15'!U11</f>
        <v>0</v>
      </c>
      <c r="L11" s="6">
        <f>+'IMP_16-20'!U11</f>
        <v>0</v>
      </c>
      <c r="M11" s="6">
        <f>+'IMP_21-25'!U11</f>
        <v>0</v>
      </c>
      <c r="O11">
        <f>SUM(I11:N11)</f>
        <v>0</v>
      </c>
      <c r="Z11" t="str">
        <f>IF(O11&gt;0,A47,B47)</f>
        <v>PROPOSTA AMMISSIBILE</v>
      </c>
    </row>
    <row r="12" spans="1:26" x14ac:dyDescent="0.25">
      <c r="A12" s="18" t="s">
        <v>90</v>
      </c>
      <c r="B12" s="92" t="str">
        <f>IF(B13="PROPOSTA NON AMMISSIBILE",A47,Z11)</f>
        <v>PROPOSTA NON AMMISSIBILE</v>
      </c>
      <c r="C12" s="6"/>
      <c r="D12" s="6"/>
      <c r="E12" s="6"/>
      <c r="F12" s="6"/>
      <c r="G12" s="6"/>
      <c r="H12" s="6"/>
      <c r="I12" s="6"/>
      <c r="J12" s="6">
        <f>IF(B12="PROPOSTA NON AMMISSIBILE",1,0)</f>
        <v>1</v>
      </c>
      <c r="K12" s="6"/>
      <c r="L12" s="6">
        <f>+'IMP_1-5'!U5+0</f>
        <v>5</v>
      </c>
      <c r="M12" s="6"/>
      <c r="Z12" t="str">
        <f>IF((B9*D15)&gt;D9,A47,B47)</f>
        <v>PROPOSTA AMMISSIBILE</v>
      </c>
    </row>
    <row r="13" spans="1:26" x14ac:dyDescent="0.25">
      <c r="A13" s="18" t="s">
        <v>7</v>
      </c>
      <c r="B13" s="92" t="str">
        <f>IF(B9&lt;500000,A47,B47)</f>
        <v>PROPOSTA NON AMMISSIBILE</v>
      </c>
      <c r="D13" s="6" t="e">
        <f>IF(#REF!&lt;40000,#REF!,#REF!)</f>
        <v>#REF!</v>
      </c>
      <c r="E13" s="6" t="e">
        <f>IF(D13 = "PROPOSTA NON AMMISSIBILE",1,0)</f>
        <v>#REF!</v>
      </c>
      <c r="F13" s="6" t="e">
        <f>IF(D13 = "PROPOSTA NON AMMISSIBILE",1,0)</f>
        <v>#REF!</v>
      </c>
      <c r="G13" s="23">
        <f>+B4</f>
        <v>0</v>
      </c>
      <c r="H13" s="23"/>
      <c r="I13" s="6"/>
      <c r="J13" s="6">
        <f t="shared" ref="J13:J14" si="4">IF(B13="PROPOSTA NON AMMISSIBILE",1,0)</f>
        <v>1</v>
      </c>
      <c r="K13" s="6"/>
      <c r="L13" s="6"/>
      <c r="M13" s="6"/>
    </row>
    <row r="14" spans="1:26" x14ac:dyDescent="0.25">
      <c r="A14" s="18" t="s">
        <v>8</v>
      </c>
      <c r="B14" s="92" t="str">
        <f>IF(B13="PROPOSTA NON AMMISSIBILE",A47,Z12)</f>
        <v>PROPOSTA NON AMMISSIBILE</v>
      </c>
      <c r="D14" s="6" t="e">
        <f>IF(#REF!&gt;500000,#REF!,#REF!)</f>
        <v>#REF!</v>
      </c>
      <c r="E14" s="6">
        <f t="shared" ref="E14:E15" si="5">IF(B14 = "PROPOSTA NON AMMISSIBILE",1,0)</f>
        <v>1</v>
      </c>
      <c r="F14" s="6" t="e">
        <f t="shared" ref="F14:F16" si="6">IF(D14 = "PROPOSTA NON AMMISSIBILE",1,0)</f>
        <v>#REF!</v>
      </c>
      <c r="G14" s="6" t="s">
        <v>23</v>
      </c>
      <c r="H14" s="6"/>
      <c r="I14" s="6"/>
      <c r="J14" s="6">
        <f t="shared" si="4"/>
        <v>1</v>
      </c>
      <c r="K14" s="6"/>
      <c r="L14" s="6"/>
      <c r="M14" s="6"/>
    </row>
    <row r="15" spans="1:26" x14ac:dyDescent="0.25">
      <c r="A15" s="99"/>
      <c r="B15" s="100"/>
      <c r="D15" s="6">
        <f>IF(B13="PROPOSTA AMMISSIBILE",1,0)</f>
        <v>0</v>
      </c>
      <c r="E15" s="6">
        <f t="shared" si="5"/>
        <v>0</v>
      </c>
      <c r="F15" s="6">
        <f t="shared" si="6"/>
        <v>0</v>
      </c>
      <c r="G15" s="23" t="e">
        <f>+'DATI DI PARTENZA'!#REF!</f>
        <v>#REF!</v>
      </c>
      <c r="H15" s="23"/>
      <c r="I15" s="6"/>
      <c r="J15" s="6">
        <f>SUM(J12:J14)</f>
        <v>3</v>
      </c>
      <c r="K15" s="6"/>
      <c r="L15" s="6"/>
      <c r="M15" s="6"/>
    </row>
    <row r="16" spans="1:26" x14ac:dyDescent="0.25">
      <c r="A16" s="101" t="s">
        <v>24</v>
      </c>
      <c r="B16" s="102"/>
      <c r="C16" s="6"/>
      <c r="D16" s="6"/>
      <c r="E16" s="6" t="e">
        <f>SUM(E13:E15)</f>
        <v>#REF!</v>
      </c>
      <c r="F16" s="6">
        <f t="shared" si="6"/>
        <v>0</v>
      </c>
      <c r="G16" s="6" t="s">
        <v>21</v>
      </c>
      <c r="H16" s="6"/>
      <c r="I16" s="6"/>
      <c r="J16" s="6"/>
      <c r="K16" s="6"/>
      <c r="L16" s="6"/>
      <c r="M16" s="6"/>
    </row>
    <row r="17" spans="1:13" x14ac:dyDescent="0.25">
      <c r="A17" s="18" t="s">
        <v>100</v>
      </c>
      <c r="B17" s="24" t="e">
        <f>+H17</f>
        <v>#DIV/0!</v>
      </c>
      <c r="D17" s="55" t="e">
        <f>SUM(B17:B21,B24)</f>
        <v>#DIV/0!</v>
      </c>
      <c r="E17" s="115" t="s">
        <v>89</v>
      </c>
      <c r="F17" s="116"/>
      <c r="G17" s="37">
        <f>SUM(I17:M17)</f>
        <v>0</v>
      </c>
      <c r="H17" s="37" t="e">
        <f>+G17/'DATI DI PARTENZA'!B5</f>
        <v>#DIV/0!</v>
      </c>
      <c r="I17" s="37">
        <f>+'IMP_1-5'!P33</f>
        <v>0</v>
      </c>
      <c r="J17" s="37">
        <f>+'IMP_6-10'!P33</f>
        <v>0</v>
      </c>
      <c r="K17" s="37">
        <f>+'IMP_11-15'!P33</f>
        <v>0</v>
      </c>
      <c r="L17" s="37">
        <f>+'IMP_16-20'!P33</f>
        <v>0</v>
      </c>
      <c r="M17" s="37">
        <f>+'IMP_21-25'!P33</f>
        <v>0</v>
      </c>
    </row>
    <row r="18" spans="1:13" x14ac:dyDescent="0.25">
      <c r="A18" s="18" t="s">
        <v>80</v>
      </c>
      <c r="B18" s="24" t="e">
        <f>+H19</f>
        <v>#DIV/0!</v>
      </c>
      <c r="D18" s="6"/>
      <c r="E18" s="88"/>
      <c r="F18" s="88"/>
      <c r="G18" s="37"/>
      <c r="H18" s="37"/>
      <c r="I18" s="37"/>
      <c r="J18" s="37"/>
      <c r="K18" s="37"/>
      <c r="L18" s="37"/>
      <c r="M18" s="37"/>
    </row>
    <row r="19" spans="1:13" x14ac:dyDescent="0.25">
      <c r="A19" s="18" t="s">
        <v>81</v>
      </c>
      <c r="B19" s="24" t="e">
        <f>+H20</f>
        <v>#DIV/0!</v>
      </c>
      <c r="D19" s="6"/>
      <c r="E19" s="115" t="s">
        <v>80</v>
      </c>
      <c r="F19" s="116"/>
      <c r="G19" s="37">
        <f>SUM(I19:M19)</f>
        <v>0</v>
      </c>
      <c r="H19" s="37" t="e">
        <f>+G19/'DATI DI PARTENZA'!B5</f>
        <v>#DIV/0!</v>
      </c>
      <c r="I19" s="37">
        <f>+'IMP_1-5'!P34</f>
        <v>0</v>
      </c>
      <c r="J19" s="37">
        <f>+'IMP_6-10'!P34</f>
        <v>0</v>
      </c>
      <c r="K19" s="37">
        <f>+'IMP_11-15'!P34</f>
        <v>0</v>
      </c>
      <c r="L19" s="37">
        <f>+'IMP_16-20'!P34</f>
        <v>0</v>
      </c>
      <c r="M19" s="37">
        <f>+'IMP_21-25'!P34</f>
        <v>0</v>
      </c>
    </row>
    <row r="20" spans="1:13" x14ac:dyDescent="0.25">
      <c r="A20" s="1" t="s">
        <v>130</v>
      </c>
      <c r="B20" s="24" t="e">
        <f>+H21</f>
        <v>#DIV/0!</v>
      </c>
      <c r="D20" s="6"/>
      <c r="E20" s="115" t="s">
        <v>81</v>
      </c>
      <c r="F20" s="116"/>
      <c r="G20" s="37">
        <f>SUM(I20:M20)</f>
        <v>0</v>
      </c>
      <c r="H20" s="37" t="e">
        <f>+G20/'DATI DI PARTENZA'!B5</f>
        <v>#DIV/0!</v>
      </c>
      <c r="I20" s="37">
        <f>+'IMP_1-5'!P35</f>
        <v>0</v>
      </c>
      <c r="J20" s="37">
        <f>+'IMP_6-10'!P35</f>
        <v>0</v>
      </c>
      <c r="K20" s="37">
        <f>+'IMP_11-15'!P35</f>
        <v>0</v>
      </c>
      <c r="L20" s="37">
        <f>+'IMP_16-20'!P35</f>
        <v>0</v>
      </c>
      <c r="M20" s="37">
        <f>+'IMP_21-25'!P35</f>
        <v>0</v>
      </c>
    </row>
    <row r="21" spans="1:13" x14ac:dyDescent="0.25">
      <c r="A21" s="1" t="s">
        <v>131</v>
      </c>
      <c r="B21" s="24" t="e">
        <f>+H22</f>
        <v>#DIV/0!</v>
      </c>
      <c r="D21" s="6"/>
      <c r="E21" s="115" t="s">
        <v>82</v>
      </c>
      <c r="F21" s="116"/>
      <c r="G21" s="37">
        <f>SUM(I21:M21)</f>
        <v>0</v>
      </c>
      <c r="H21" s="37" t="e">
        <f>+G21/'DATI DI PARTENZA'!B5</f>
        <v>#DIV/0!</v>
      </c>
      <c r="I21" s="37">
        <f>+'IMP_1-5'!P36</f>
        <v>0</v>
      </c>
      <c r="J21" s="37">
        <f>+'IMP_6-10'!P36</f>
        <v>0</v>
      </c>
      <c r="K21" s="37">
        <f>+'IMP_11-15'!P36</f>
        <v>0</v>
      </c>
      <c r="L21" s="37">
        <f>+'IMP_16-20'!P36</f>
        <v>0</v>
      </c>
      <c r="M21" s="37">
        <f>+'IMP_21-25'!P36</f>
        <v>0</v>
      </c>
    </row>
    <row r="22" spans="1:13" x14ac:dyDescent="0.25">
      <c r="A22" s="99"/>
      <c r="B22" s="100"/>
      <c r="D22" s="6"/>
      <c r="E22" s="115" t="s">
        <v>83</v>
      </c>
      <c r="F22" s="116"/>
      <c r="G22" s="37">
        <f>SUM(I22:M22)</f>
        <v>0</v>
      </c>
      <c r="H22" s="37" t="e">
        <f>+G22/'DATI DI PARTENZA'!B5</f>
        <v>#DIV/0!</v>
      </c>
      <c r="I22" s="37">
        <f>+'IMP_1-5'!P37</f>
        <v>0</v>
      </c>
      <c r="J22" s="37">
        <f>+'IMP_6-10'!P37</f>
        <v>0</v>
      </c>
      <c r="K22" s="37">
        <f>+'IMP_11-15'!P37</f>
        <v>0</v>
      </c>
      <c r="L22" s="37">
        <f>+'IMP_16-20'!P37</f>
        <v>0</v>
      </c>
      <c r="M22" s="37">
        <f>+'IMP_21-25'!P37</f>
        <v>0</v>
      </c>
    </row>
    <row r="23" spans="1:13" x14ac:dyDescent="0.25">
      <c r="A23" s="101" t="s">
        <v>28</v>
      </c>
      <c r="B23" s="102"/>
      <c r="D23" s="6"/>
      <c r="E23" s="88"/>
      <c r="F23" s="88"/>
      <c r="G23" s="37"/>
      <c r="H23" s="37"/>
      <c r="I23" s="37"/>
    </row>
    <row r="24" spans="1:13" x14ac:dyDescent="0.25">
      <c r="A24" s="27" t="s">
        <v>79</v>
      </c>
      <c r="B24" s="24">
        <f>+D24</f>
        <v>0</v>
      </c>
      <c r="C24" s="19"/>
      <c r="D24" s="94">
        <f>IF('DATI DI PARTENZA'!B13="SI",3,0)</f>
        <v>0</v>
      </c>
      <c r="E24" s="115" t="s">
        <v>79</v>
      </c>
      <c r="F24" s="116"/>
      <c r="G24" s="37" t="e">
        <f>SUM(I24:M24)</f>
        <v>#REF!</v>
      </c>
      <c r="H24" s="37" t="e">
        <f>+G24/'DATI DI PARTENZA'!B5</f>
        <v>#REF!</v>
      </c>
      <c r="I24" s="37" t="e">
        <f>+'IMP_1-5'!#REF!</f>
        <v>#REF!</v>
      </c>
      <c r="J24" s="37" t="e">
        <f>+'IMP_6-10'!#REF!</f>
        <v>#REF!</v>
      </c>
      <c r="K24" s="37" t="e">
        <f>+'IMP_11-15'!#REF!</f>
        <v>#REF!</v>
      </c>
      <c r="L24" s="37" t="e">
        <f>+'IMP_16-20'!#REF!</f>
        <v>#REF!</v>
      </c>
      <c r="M24" s="37" t="e">
        <f>+'IMP_21-25'!#REF!</f>
        <v>#REF!</v>
      </c>
    </row>
    <row r="25" spans="1:13" x14ac:dyDescent="0.25">
      <c r="A25" s="99"/>
      <c r="B25" s="100"/>
      <c r="D25" s="6"/>
      <c r="E25" s="6"/>
      <c r="F25" s="6"/>
      <c r="G25" s="6"/>
      <c r="H25" s="6"/>
      <c r="I25" s="37"/>
    </row>
    <row r="26" spans="1:13" ht="18" x14ac:dyDescent="0.25">
      <c r="A26" s="93" t="s">
        <v>12</v>
      </c>
      <c r="B26" s="92" t="str">
        <f>IF(J15&gt;0,A47,D33)</f>
        <v>PROPOSTA NON AMMISSIBILE</v>
      </c>
      <c r="D26" s="6" t="e">
        <f>IF(E16&gt;0,A47,E27)</f>
        <v>#REF!</v>
      </c>
      <c r="E26" s="25" t="e">
        <f>SUM(E13:E24)</f>
        <v>#REF!</v>
      </c>
      <c r="F26" s="25" t="e">
        <f>SUM(F13:F24)</f>
        <v>#REF!</v>
      </c>
      <c r="G26" s="6"/>
      <c r="H26" s="6"/>
      <c r="I26" s="6"/>
    </row>
    <row r="27" spans="1:13" x14ac:dyDescent="0.25">
      <c r="A27" s="99"/>
      <c r="B27" s="100"/>
      <c r="D27" s="6"/>
      <c r="E27" s="26" t="e">
        <f>SUM(B17:B21,B24:B24)</f>
        <v>#DIV/0!</v>
      </c>
      <c r="F27" s="26"/>
      <c r="G27" s="6"/>
      <c r="H27" s="6"/>
      <c r="I27" s="6"/>
    </row>
    <row r="28" spans="1:13" x14ac:dyDescent="0.25">
      <c r="A28" s="62" t="s">
        <v>40</v>
      </c>
      <c r="B28" s="63" t="s">
        <v>38</v>
      </c>
      <c r="C28" s="19"/>
      <c r="D28" s="19"/>
      <c r="E28" s="6"/>
      <c r="F28" s="6"/>
      <c r="G28" s="11"/>
      <c r="H28" s="6"/>
      <c r="I28" s="19"/>
    </row>
    <row r="29" spans="1:13" x14ac:dyDescent="0.25">
      <c r="A29" s="64"/>
      <c r="B29" s="63" t="s">
        <v>39</v>
      </c>
      <c r="C29" s="19"/>
      <c r="D29" s="19"/>
      <c r="E29" s="6"/>
      <c r="F29" s="6"/>
      <c r="G29" s="11"/>
      <c r="H29" s="6"/>
      <c r="I29" s="19"/>
    </row>
    <row r="30" spans="1:13" x14ac:dyDescent="0.25">
      <c r="A30" s="64"/>
      <c r="B30" s="65"/>
      <c r="C30" s="19"/>
      <c r="D30" s="19"/>
      <c r="E30" s="6"/>
      <c r="F30" s="6"/>
      <c r="G30" s="11"/>
      <c r="H30" s="6"/>
      <c r="I30" s="19"/>
    </row>
    <row r="31" spans="1:13" x14ac:dyDescent="0.25">
      <c r="A31" s="64"/>
      <c r="B31" s="65"/>
      <c r="C31" s="19"/>
      <c r="D31" s="19"/>
      <c r="E31" s="6"/>
      <c r="F31" s="6"/>
      <c r="G31" s="11"/>
      <c r="H31" s="6"/>
      <c r="I31" s="19"/>
    </row>
    <row r="32" spans="1:13" ht="15.75" thickBot="1" x14ac:dyDescent="0.3">
      <c r="A32" s="109"/>
      <c r="B32" s="110"/>
      <c r="C32" s="19"/>
      <c r="D32" s="19"/>
      <c r="E32" s="6">
        <f t="shared" ref="E32" si="7">IF(B32 = "PROPOSTA NON AMMISSIBILE",1,0)</f>
        <v>0</v>
      </c>
      <c r="F32" s="6">
        <f t="shared" ref="F32" si="8">IF(D32 = "PROPOSTA NON AMMISSIBILE",1,0)</f>
        <v>0</v>
      </c>
      <c r="G32" s="11" t="s">
        <v>6</v>
      </c>
      <c r="H32" s="6"/>
      <c r="I32" s="19"/>
    </row>
    <row r="33" spans="1:9" hidden="1" x14ac:dyDescent="0.25">
      <c r="A33" s="103" t="s">
        <v>32</v>
      </c>
      <c r="B33" s="104"/>
      <c r="D33" s="6" t="e">
        <f>IF(E27&gt;100,100,E27)</f>
        <v>#DIV/0!</v>
      </c>
      <c r="E33" s="6">
        <f t="shared" ref="E33:E36" si="9">IF(B33 = "PROPOSTA NON AMMISSIBILE",1,0)</f>
        <v>0</v>
      </c>
      <c r="F33" s="6" t="e">
        <f t="shared" ref="F33:F36" si="10">IF(D33 = "PROPOSTA NON AMMISSIBILE",1,0)</f>
        <v>#DIV/0!</v>
      </c>
      <c r="G33" s="19" t="e">
        <f>+G22+#REF!+G26</f>
        <v>#REF!</v>
      </c>
      <c r="H33" s="19"/>
      <c r="I33" s="6"/>
    </row>
    <row r="34" spans="1:9" hidden="1" x14ac:dyDescent="0.25">
      <c r="A34" s="70" t="s">
        <v>33</v>
      </c>
      <c r="B34" s="71" t="e">
        <f>F82</f>
        <v>#REF!</v>
      </c>
      <c r="C34" s="19"/>
      <c r="D34" s="19"/>
      <c r="E34" s="6" t="e">
        <f t="shared" si="9"/>
        <v>#REF!</v>
      </c>
      <c r="F34" s="6">
        <f t="shared" si="10"/>
        <v>0</v>
      </c>
      <c r="G34" s="19" t="s">
        <v>22</v>
      </c>
      <c r="H34" s="19"/>
      <c r="I34" s="19"/>
    </row>
    <row r="35" spans="1:9" hidden="1" x14ac:dyDescent="0.25">
      <c r="A35" s="70" t="s">
        <v>34</v>
      </c>
      <c r="B35" s="71" t="e">
        <f>F83</f>
        <v>#REF!</v>
      </c>
      <c r="C35" s="19"/>
      <c r="D35" s="19"/>
      <c r="E35" s="6" t="e">
        <f t="shared" si="9"/>
        <v>#REF!</v>
      </c>
      <c r="F35" s="6">
        <f t="shared" si="10"/>
        <v>0</v>
      </c>
      <c r="G35" s="19" t="e">
        <f>+G19-G33</f>
        <v>#REF!</v>
      </c>
      <c r="H35" s="19"/>
      <c r="I35" s="19"/>
    </row>
    <row r="36" spans="1:9" hidden="1" x14ac:dyDescent="0.25">
      <c r="A36" s="72" t="s">
        <v>35</v>
      </c>
      <c r="B36" s="71" t="e">
        <f>+I63*1000</f>
        <v>#REF!</v>
      </c>
      <c r="C36" s="19"/>
      <c r="D36" s="19"/>
      <c r="E36" s="6" t="e">
        <f t="shared" si="9"/>
        <v>#REF!</v>
      </c>
      <c r="F36" s="6">
        <f t="shared" si="10"/>
        <v>0</v>
      </c>
      <c r="G36" s="11" t="s">
        <v>6</v>
      </c>
      <c r="H36" s="6"/>
      <c r="I36" s="19"/>
    </row>
    <row r="37" spans="1:9" hidden="1" x14ac:dyDescent="0.25">
      <c r="A37" s="72" t="s">
        <v>36</v>
      </c>
      <c r="B37" s="71" t="e">
        <f>+I64</f>
        <v>#REF!</v>
      </c>
      <c r="C37" s="19"/>
      <c r="D37" s="19"/>
      <c r="E37" s="6" t="e">
        <f t="shared" ref="E37:E44" si="11">IF(B37 = "PROPOSTA NON AMMISSIBILE",1,0)</f>
        <v>#REF!</v>
      </c>
      <c r="F37" s="6">
        <f t="shared" ref="F37:F44" si="12">IF(D37 = "PROPOSTA NON AMMISSIBILE",1,0)</f>
        <v>0</v>
      </c>
      <c r="G37" s="11" t="s">
        <v>6</v>
      </c>
      <c r="H37" s="6"/>
      <c r="I37" s="19"/>
    </row>
    <row r="38" spans="1:9" hidden="1" x14ac:dyDescent="0.25">
      <c r="A38" s="73"/>
      <c r="B38" s="74"/>
      <c r="C38" s="19"/>
      <c r="D38" s="19"/>
      <c r="E38" s="6"/>
      <c r="F38" s="6"/>
      <c r="G38" s="11"/>
      <c r="H38" s="6"/>
      <c r="I38" s="19"/>
    </row>
    <row r="39" spans="1:9" hidden="1" x14ac:dyDescent="0.25">
      <c r="A39" s="73"/>
      <c r="B39" s="74"/>
      <c r="C39" s="19"/>
      <c r="D39" s="19"/>
      <c r="E39" s="6"/>
      <c r="F39" s="6"/>
      <c r="G39" s="11"/>
      <c r="H39" s="6"/>
      <c r="I39" s="19"/>
    </row>
    <row r="40" spans="1:9" hidden="1" x14ac:dyDescent="0.25">
      <c r="A40" s="75" t="s">
        <v>40</v>
      </c>
      <c r="B40" s="76" t="s">
        <v>38</v>
      </c>
      <c r="C40" s="19"/>
      <c r="D40" s="19"/>
      <c r="E40" s="6"/>
      <c r="F40" s="6"/>
      <c r="G40" s="11"/>
      <c r="H40" s="6"/>
      <c r="I40" s="19"/>
    </row>
    <row r="41" spans="1:9" hidden="1" x14ac:dyDescent="0.25">
      <c r="A41" s="77"/>
      <c r="B41" s="76" t="s">
        <v>39</v>
      </c>
      <c r="C41" s="19"/>
      <c r="D41" s="19"/>
      <c r="E41" s="6"/>
      <c r="F41" s="6"/>
      <c r="G41" s="11"/>
      <c r="H41" s="6"/>
      <c r="I41" s="19"/>
    </row>
    <row r="42" spans="1:9" hidden="1" x14ac:dyDescent="0.25">
      <c r="A42" s="77"/>
      <c r="B42" s="78"/>
      <c r="C42" s="19"/>
      <c r="D42" s="19"/>
      <c r="E42" s="6"/>
      <c r="F42" s="6"/>
      <c r="G42" s="11"/>
      <c r="H42" s="6"/>
      <c r="I42" s="19"/>
    </row>
    <row r="43" spans="1:9" hidden="1" x14ac:dyDescent="0.25">
      <c r="A43" s="77"/>
      <c r="B43" s="78"/>
      <c r="C43" s="19"/>
      <c r="D43" s="19"/>
      <c r="E43" s="6"/>
      <c r="F43" s="6"/>
      <c r="G43" s="11"/>
      <c r="H43" s="6"/>
      <c r="I43" s="19"/>
    </row>
    <row r="44" spans="1:9" ht="15.75" hidden="1" thickBot="1" x14ac:dyDescent="0.3">
      <c r="A44" s="107"/>
      <c r="B44" s="108"/>
      <c r="C44" s="19"/>
      <c r="D44" s="19"/>
      <c r="E44" s="6">
        <f t="shared" si="11"/>
        <v>0</v>
      </c>
      <c r="F44" s="6">
        <f t="shared" si="12"/>
        <v>0</v>
      </c>
      <c r="G44" s="11" t="s">
        <v>6</v>
      </c>
      <c r="H44" s="6"/>
      <c r="I44" s="19"/>
    </row>
    <row r="45" spans="1:9" ht="15.75" hidden="1" thickBot="1" x14ac:dyDescent="0.3">
      <c r="A45" s="105"/>
      <c r="B45" s="106"/>
      <c r="C45" s="19"/>
      <c r="D45" s="19"/>
      <c r="E45" s="6">
        <f t="shared" ref="E45" si="13">IF(B45 = "PROPOSTA NON AMMISSIBILE",1,0)</f>
        <v>0</v>
      </c>
      <c r="F45" s="6">
        <f t="shared" ref="F45" si="14">IF(D45 = "PROPOSTA NON AMMISSIBILE",1,0)</f>
        <v>0</v>
      </c>
      <c r="G45" s="11" t="s">
        <v>6</v>
      </c>
      <c r="H45" s="6"/>
      <c r="I45" s="19"/>
    </row>
    <row r="46" spans="1:9" hidden="1" x14ac:dyDescent="0.25">
      <c r="A46" s="79"/>
      <c r="B46" s="80"/>
      <c r="D46" s="6"/>
      <c r="E46" s="26" t="e">
        <f>SUM(B24:B26,B34:B36)</f>
        <v>#REF!</v>
      </c>
      <c r="F46" s="26"/>
      <c r="G46" s="6"/>
      <c r="H46" s="6"/>
      <c r="I46" s="6"/>
    </row>
    <row r="47" spans="1:9" hidden="1" x14ac:dyDescent="0.25">
      <c r="A47" s="67" t="s">
        <v>6</v>
      </c>
      <c r="B47" s="81" t="s">
        <v>5</v>
      </c>
      <c r="D47" s="6"/>
      <c r="E47" s="6"/>
      <c r="F47" s="6"/>
      <c r="G47" s="6"/>
      <c r="H47" s="6"/>
      <c r="I47" s="6"/>
    </row>
    <row r="48" spans="1:9" hidden="1" x14ac:dyDescent="0.25">
      <c r="A48" s="82"/>
      <c r="B48" s="83"/>
      <c r="D48" s="6"/>
      <c r="E48" s="6"/>
      <c r="F48" s="6"/>
      <c r="G48" s="6"/>
      <c r="H48" s="6"/>
      <c r="I48" s="6"/>
    </row>
    <row r="49" spans="1:9" ht="15.75" hidden="1" x14ac:dyDescent="0.25">
      <c r="A49" s="84" t="s">
        <v>91</v>
      </c>
      <c r="B49" s="83" t="e">
        <f>+'IMP_1-5'!#REF!+#REF!+#REF!+#REF!+#REF!+#REF!+#REF!+#REF!+#REF!+#REF!+#REF!+#REF!+#REF!+#REF!+#REF!+#REF!+#REF!+#REF!+#REF!+#REF!+#REF!+#REF!+#REF!+#REF!+#REF!</f>
        <v>#REF!</v>
      </c>
      <c r="C49" s="28"/>
      <c r="D49" s="6"/>
      <c r="E49" s="6"/>
      <c r="F49" s="6"/>
      <c r="G49" s="6"/>
      <c r="H49" s="6"/>
      <c r="I49" s="6"/>
    </row>
    <row r="50" spans="1:9" ht="15.75" hidden="1" x14ac:dyDescent="0.25">
      <c r="A50" s="84" t="s">
        <v>92</v>
      </c>
      <c r="B50" s="83" t="e">
        <f>+'IMP_1-5'!#REF!+#REF!+#REF!+#REF!+#REF!+#REF!+#REF!+#REF!+#REF!+#REF!+#REF!+#REF!+#REF!+#REF!+#REF!+#REF!+#REF!+#REF!+#REF!+#REF!+#REF!+#REF!+#REF!+#REF!+#REF!</f>
        <v>#REF!</v>
      </c>
      <c r="D50" s="6"/>
      <c r="E50" s="6"/>
      <c r="F50" t="e">
        <f>+'IMP_1-5'!#REF!+#REF!+#REF!+#REF!+#REF!+#REF!+#REF!+#REF!+#REF!+#REF!+#REF!+#REF!+#REF!+#REF!+#REF!+#REF!+#REF!+#REF!+#REF!+#REF!+#REF!+#REF!+#REF!+#REF!+#REF!</f>
        <v>#REF!</v>
      </c>
      <c r="G50" s="6"/>
      <c r="H50" s="6"/>
      <c r="I50" s="6"/>
    </row>
    <row r="51" spans="1:9" ht="15.75" hidden="1" x14ac:dyDescent="0.25">
      <c r="A51" s="84" t="s">
        <v>93</v>
      </c>
      <c r="B51" s="83" t="e">
        <f>+'IMP_1-5'!#REF!+#REF!+#REF!+#REF!+#REF!+#REF!+#REF!+#REF!+#REF!+#REF!+#REF!+#REF!+#REF!+#REF!+#REF!+#REF!+#REF!+#REF!+#REF!+#REF!+#REF!+#REF!+#REF!+#REF!+#REF!</f>
        <v>#REF!</v>
      </c>
      <c r="D51" s="6"/>
      <c r="E51" s="6"/>
      <c r="F51" t="e">
        <f>+'IMP_1-5'!#REF!+#REF!+#REF!+#REF!+#REF!+#REF!+#REF!+#REF!+#REF!+#REF!+#REF!+#REF!+#REF!+#REF!+#REF!+#REF!+#REF!+#REF!+#REF!+#REF!+#REF!+#REF!+#REF!+#REF!+#REF!</f>
        <v>#REF!</v>
      </c>
      <c r="G51" s="6"/>
      <c r="H51" s="6"/>
      <c r="I51" s="6"/>
    </row>
    <row r="52" spans="1:9" ht="15.75" hidden="1" x14ac:dyDescent="0.25">
      <c r="A52" s="84" t="s">
        <v>94</v>
      </c>
      <c r="B52" s="83" t="e">
        <f>+'IMP_1-5'!#REF!+#REF!+#REF!+#REF!+#REF!+#REF!+#REF!+#REF!+#REF!+#REF!+#REF!+#REF!+#REF!+#REF!+#REF!+#REF!+#REF!+#REF!+#REF!+#REF!+#REF!+#REF!+#REF!+#REF!+#REF!</f>
        <v>#REF!</v>
      </c>
      <c r="D52" s="6"/>
      <c r="E52" s="6"/>
      <c r="F52" t="e">
        <f>+'IMP_1-5'!#REF!+#REF!+#REF!+#REF!+#REF!+#REF!+#REF!+#REF!+#REF!+#REF!+#REF!+#REF!+#REF!+#REF!+#REF!+#REF!+#REF!+#REF!+#REF!+#REF!+#REF!+#REF!+#REF!+#REF!+#REF!</f>
        <v>#REF!</v>
      </c>
      <c r="G52" s="6"/>
      <c r="H52" s="6"/>
      <c r="I52" s="6"/>
    </row>
    <row r="53" spans="1:9" ht="15.75" hidden="1" x14ac:dyDescent="0.25">
      <c r="A53" s="84" t="s">
        <v>95</v>
      </c>
      <c r="B53" s="83" t="e">
        <f>+'IMP_1-5'!#REF!+#REF!+#REF!+#REF!+#REF!+#REF!+#REF!+#REF!+#REF!+#REF!+#REF!+#REF!+#REF!+#REF!+#REF!+#REF!+#REF!+#REF!+#REF!+#REF!+#REF!+#REF!+#REF!+#REF!+#REF!</f>
        <v>#REF!</v>
      </c>
      <c r="D53" s="6"/>
      <c r="E53" s="6"/>
      <c r="F53" t="e">
        <f>+'IMP_1-5'!#REF!+#REF!+#REF!+#REF!+#REF!+#REF!+#REF!+#REF!+#REF!+#REF!+#REF!+#REF!+#REF!+#REF!+#REF!+#REF!+#REF!+#REF!+#REF!+#REF!+#REF!+#REF!+#REF!+#REF!+#REF!</f>
        <v>#REF!</v>
      </c>
      <c r="G53" s="6"/>
      <c r="H53" s="6"/>
      <c r="I53" s="6"/>
    </row>
    <row r="54" spans="1:9" hidden="1" x14ac:dyDescent="0.25">
      <c r="A54" s="67" t="s">
        <v>27</v>
      </c>
      <c r="B54" s="85" t="e">
        <f>+#REF!</f>
        <v>#REF!</v>
      </c>
      <c r="D54" s="6"/>
      <c r="E54" s="6"/>
      <c r="F54" t="e">
        <f>+'IMP_1-5'!#REF!+#REF!+#REF!+#REF!+#REF!+#REF!+#REF!+#REF!+#REF!+#REF!+#REF!+#REF!+#REF!+#REF!+#REF!+#REF!+#REF!+#REF!+#REF!+#REF!+#REF!+#REF!+#REF!+#REF!+#REF!</f>
        <v>#REF!</v>
      </c>
      <c r="G54" s="6"/>
      <c r="H54" s="6"/>
      <c r="I54" s="6"/>
    </row>
    <row r="55" spans="1:9" hidden="1" x14ac:dyDescent="0.25">
      <c r="A55" s="67" t="s">
        <v>27</v>
      </c>
      <c r="B55" s="81" t="e">
        <f>IF(B54&gt;5,5,B54)</f>
        <v>#REF!</v>
      </c>
      <c r="F55" t="e">
        <f>+'IMP_1-5'!#REF!+#REF!+#REF!+#REF!+#REF!+#REF!+#REF!+#REF!+#REF!+#REF!+#REF!+#REF!+#REF!+#REF!+#REF!+#REF!+#REF!+#REF!+#REF!+#REF!+#REF!+#REF!+#REF!+#REF!+#REF!</f>
        <v>#REF!</v>
      </c>
    </row>
    <row r="56" spans="1:9" hidden="1" x14ac:dyDescent="0.25">
      <c r="A56" s="67" t="s">
        <v>27</v>
      </c>
      <c r="B56" s="81" t="e">
        <f>+B55*4</f>
        <v>#REF!</v>
      </c>
      <c r="F56" t="e">
        <f>+'IMP_1-5'!#REF!+#REF!+#REF!+#REF!+#REF!+#REF!+#REF!+#REF!+#REF!+#REF!+#REF!+#REF!+#REF!+#REF!+#REF!+#REF!+#REF!+#REF!+#REF!+#REF!+#REF!+#REF!+#REF!+#REF!+#REF!</f>
        <v>#REF!</v>
      </c>
    </row>
    <row r="57" spans="1:9" hidden="1" x14ac:dyDescent="0.25">
      <c r="A57" s="98" t="s">
        <v>26</v>
      </c>
      <c r="B57" s="86" t="e">
        <f>+B49</f>
        <v>#REF!</v>
      </c>
      <c r="F57" t="e">
        <f>+'IMP_1-5'!#REF!+#REF!+#REF!+#REF!+#REF!+#REF!+#REF!+#REF!+#REF!+#REF!+#REF!+#REF!+#REF!+#REF!+#REF!+#REF!+#REF!+#REF!+#REF!+#REF!+#REF!+#REF!+#REF!+#REF!+#REF!</f>
        <v>#REF!</v>
      </c>
    </row>
    <row r="58" spans="1:9" hidden="1" x14ac:dyDescent="0.25">
      <c r="A58" s="98"/>
      <c r="B58" s="86" t="e">
        <f>+B50</f>
        <v>#REF!</v>
      </c>
      <c r="C58" s="29"/>
    </row>
    <row r="59" spans="1:9" hidden="1" x14ac:dyDescent="0.25">
      <c r="A59" s="98"/>
      <c r="B59" s="86" t="e">
        <f>+B53</f>
        <v>#REF!</v>
      </c>
    </row>
    <row r="60" spans="1:9" hidden="1" x14ac:dyDescent="0.25">
      <c r="A60" s="98"/>
      <c r="B60" s="87" t="e">
        <f>IF(B49=0,0,B59/B57)</f>
        <v>#REF!</v>
      </c>
    </row>
    <row r="61" spans="1:9" hidden="1" x14ac:dyDescent="0.25">
      <c r="A61" s="98"/>
      <c r="B61" s="67" t="e">
        <f>30*((B60-10%)/60%)</f>
        <v>#REF!</v>
      </c>
    </row>
    <row r="62" spans="1:9" hidden="1" x14ac:dyDescent="0.25">
      <c r="A62" s="98"/>
      <c r="B62" s="67" t="e">
        <f>IF(B61&gt;30,30,B61)</f>
        <v>#REF!</v>
      </c>
    </row>
    <row r="63" spans="1:9" hidden="1" x14ac:dyDescent="0.25">
      <c r="A63" s="98" t="s">
        <v>37</v>
      </c>
      <c r="B63" s="86">
        <f>+B4</f>
        <v>0</v>
      </c>
      <c r="I63" s="28" t="e">
        <f>+'IMP_1-5'!#REF!+#REF!+#REF!+#REF!+#REF!+#REF!+#REF!+#REF!+#REF!+#REF!+#REF!+#REF!+#REF!+#REF!+#REF!+#REF!+#REF!+#REF!+#REF!+#REF!+#REF!+#REF!+#REF!+#REF!+#REF!</f>
        <v>#REF!</v>
      </c>
    </row>
    <row r="64" spans="1:9" hidden="1" x14ac:dyDescent="0.25">
      <c r="A64" s="98"/>
      <c r="B64" s="86">
        <f>+B9</f>
        <v>0</v>
      </c>
      <c r="I64" s="28" t="e">
        <f>+'IMP_1-5'!#REF!+#REF!+#REF!+#REF!+#REF!+#REF!+#REF!+#REF!+#REF!+#REF!+#REF!+#REF!+#REF!+#REF!+#REF!+#REF!+#REF!+#REF!+#REF!+#REF!+#REF!+#REF!+#REF!+#REF!+#REF!</f>
        <v>#REF!</v>
      </c>
    </row>
    <row r="65" spans="1:9" hidden="1" x14ac:dyDescent="0.25">
      <c r="A65" s="98"/>
      <c r="B65" s="86">
        <f>+B5</f>
        <v>0</v>
      </c>
    </row>
    <row r="66" spans="1:9" hidden="1" x14ac:dyDescent="0.25">
      <c r="A66" s="98"/>
      <c r="B66" s="86">
        <f>+B6</f>
        <v>0</v>
      </c>
    </row>
    <row r="67" spans="1:9" hidden="1" x14ac:dyDescent="0.25">
      <c r="A67" s="98"/>
      <c r="B67" s="86">
        <f>+B65+B66</f>
        <v>0</v>
      </c>
    </row>
    <row r="68" spans="1:9" hidden="1" x14ac:dyDescent="0.25">
      <c r="A68" s="98"/>
      <c r="B68" s="87">
        <f>IF(B63=0,0,B67/B63)</f>
        <v>0</v>
      </c>
    </row>
    <row r="69" spans="1:9" hidden="1" x14ac:dyDescent="0.25">
      <c r="A69" s="98"/>
      <c r="B69" s="67">
        <f>IF(B68=0,0,E69)</f>
        <v>0</v>
      </c>
      <c r="D69">
        <f>25*((B68-5%)/45%)</f>
        <v>-2.7777777777777781</v>
      </c>
      <c r="E69" s="11">
        <f>IF(D69&lt;0,0,D69)</f>
        <v>0</v>
      </c>
      <c r="I69" s="28" t="e">
        <f>+'IMP_1-5'!#REF!+#REF!+#REF!+#REF!+#REF!+#REF!+#REF!+#REF!+#REF!+#REF!+#REF!+#REF!+#REF!+#REF!+#REF!+#REF!+#REF!+#REF!+#REF!+#REF!+#REF!+#REF!+#REF!+#REF!+#REF!</f>
        <v>#REF!</v>
      </c>
    </row>
    <row r="70" spans="1:9" hidden="1" x14ac:dyDescent="0.25">
      <c r="A70" s="98"/>
      <c r="B70" s="67">
        <f>IF(B69&gt;25,25,B69)</f>
        <v>0</v>
      </c>
      <c r="D70">
        <f>IF(B69&gt;25,25,B69)</f>
        <v>0</v>
      </c>
    </row>
    <row r="71" spans="1:9" hidden="1" x14ac:dyDescent="0.25">
      <c r="C71">
        <v>87</v>
      </c>
      <c r="D71" s="28" t="e">
        <f>+'IMP_1-5'!#REF!+#REF!+#REF!+#REF!+#REF!+#REF!+#REF!+#REF!+#REF!+#REF!+#REF!+#REF!+#REF!+#REF!+#REF!+#REF!+#REF!+#REF!+#REF!+#REF!+#REF!+#REF!+#REF!+#REF!+#REF!</f>
        <v>#REF!</v>
      </c>
    </row>
    <row r="72" spans="1:9" hidden="1" x14ac:dyDescent="0.25">
      <c r="B72" s="16" t="e">
        <f>IF(B61&lt;0,0,B62)</f>
        <v>#REF!</v>
      </c>
      <c r="C72">
        <v>88</v>
      </c>
      <c r="D72" s="28" t="e">
        <f>+'IMP_1-5'!#REF!+#REF!+#REF!+#REF!+#REF!+#REF!+#REF!+#REF!+#REF!+#REF!+#REF!+#REF!+#REF!+#REF!+#REF!+#REF!+#REF!+#REF!+#REF!+#REF!+#REF!+#REF!+#REF!+#REF!+#REF!</f>
        <v>#REF!</v>
      </c>
    </row>
    <row r="73" spans="1:9" hidden="1" x14ac:dyDescent="0.25">
      <c r="B73" s="16" t="e">
        <f>IF('DATI DI PARTENZA'!#REF!="Progetto Esecutivo",25,0)</f>
        <v>#REF!</v>
      </c>
      <c r="C73">
        <v>89</v>
      </c>
      <c r="D73" s="28" t="e">
        <f>+'IMP_1-5'!#REF!+#REF!+#REF!+#REF!+#REF!+#REF!+#REF!+#REF!+#REF!+#REF!+#REF!+#REF!+#REF!+#REF!+#REF!+#REF!+#REF!+#REF!+#REF!+#REF!+#REF!+#REF!+#REF!+#REF!+#REF!</f>
        <v>#REF!</v>
      </c>
      <c r="E73" s="28"/>
      <c r="F73" s="28"/>
    </row>
    <row r="74" spans="1:9" hidden="1" x14ac:dyDescent="0.25">
      <c r="B74" s="16" t="e">
        <f>IF('DATI DI PARTENZA'!#REF!="SI",1,0)</f>
        <v>#REF!</v>
      </c>
      <c r="D74" s="28"/>
      <c r="F74" s="28"/>
    </row>
    <row r="75" spans="1:9" hidden="1" x14ac:dyDescent="0.25">
      <c r="B75" s="16" t="e">
        <f>IF('DATI DI PARTENZA'!#REF!="SI",1,0)</f>
        <v>#REF!</v>
      </c>
      <c r="D75" s="28"/>
      <c r="F75" s="28"/>
    </row>
    <row r="76" spans="1:9" hidden="1" x14ac:dyDescent="0.25">
      <c r="B76" s="16" t="e">
        <f>IF('DATI DI PARTENZA'!#REF!="SI",3,0)</f>
        <v>#REF!</v>
      </c>
      <c r="F76" s="28"/>
    </row>
    <row r="77" spans="1:9" hidden="1" x14ac:dyDescent="0.25">
      <c r="F77" s="28" t="e">
        <f>+'IMP_1-5'!#REF!+#REF!+#REF!+#REF!+#REF!+#REF!+#REF!+#REF!+#REF!+#REF!+#REF!+#REF!+#REF!+#REF!+#REF!+#REF!+#REF!+#REF!+#REF!+#REF!+#REF!+#REF!+#REF!+#REF!+#REF!</f>
        <v>#REF!</v>
      </c>
    </row>
    <row r="78" spans="1:9" hidden="1" x14ac:dyDescent="0.25">
      <c r="F78" s="28" t="e">
        <f>+'IMP_1-5'!#REF!+#REF!+#REF!+#REF!+#REF!+#REF!+#REF!+#REF!+#REF!+#REF!+#REF!+#REF!+#REF!+#REF!+#REF!+#REF!+#REF!+#REF!+#REF!+#REF!+#REF!+#REF!+#REF!+#REF!+#REF!</f>
        <v>#REF!</v>
      </c>
    </row>
    <row r="79" spans="1:9" hidden="1" x14ac:dyDescent="0.25">
      <c r="F79" s="28"/>
    </row>
    <row r="80" spans="1:9" hidden="1" x14ac:dyDescent="0.25">
      <c r="F80" s="28"/>
    </row>
    <row r="81" spans="6:13" hidden="1" x14ac:dyDescent="0.25">
      <c r="F81" s="28" t="e">
        <f>+'IMP_1-5'!#REF!+#REF!+#REF!+#REF!+#REF!+#REF!+#REF!+#REF!+#REF!+#REF!+#REF!+#REF!+#REF!+#REF!+#REF!+#REF!+#REF!+#REF!+#REF!+#REF!+#REF!+#REF!+#REF!+#REF!+#REF!</f>
        <v>#REF!</v>
      </c>
      <c r="G81" s="28" t="e">
        <f>+'IMP_1-5'!#REF!+#REF!+#REF!+#REF!+#REF!+#REF!+#REF!+#REF!+#REF!+#REF!+#REF!+#REF!+#REF!+#REF!+#REF!+#REF!+#REF!+#REF!+#REF!+#REF!+#REF!+#REF!+#REF!+#REF!+#REF!</f>
        <v>#REF!</v>
      </c>
      <c r="H81" s="28"/>
      <c r="I81" s="28" t="e">
        <f>+'IMP_1-5'!#REF!+#REF!+#REF!+#REF!+#REF!+#REF!+#REF!+#REF!+#REF!+#REF!+#REF!+#REF!+#REF!+#REF!+#REF!+#REF!+#REF!+#REF!+#REF!+#REF!+#REF!+#REF!+#REF!+#REF!+#REF!</f>
        <v>#REF!</v>
      </c>
      <c r="J81" s="28" t="e">
        <f>+'IMP_1-5'!#REF!+#REF!+#REF!+#REF!+#REF!+#REF!+#REF!+#REF!+#REF!+#REF!+#REF!+#REF!+#REF!+#REF!+#REF!+#REF!+#REF!+#REF!+#REF!+#REF!+#REF!+#REF!+#REF!+#REF!+#REF!</f>
        <v>#REF!</v>
      </c>
      <c r="K81" s="28" t="e">
        <f>+'IMP_1-5'!#REF!+#REF!+#REF!+#REF!+#REF!+#REF!+#REF!+#REF!+#REF!+#REF!+#REF!+#REF!+#REF!+#REF!+#REF!+#REF!+#REF!+#REF!+#REF!+#REF!+#REF!+#REF!+#REF!+#REF!+#REF!</f>
        <v>#REF!</v>
      </c>
      <c r="L81" s="28" t="e">
        <f>+'IMP_1-5'!#REF!+#REF!+#REF!+#REF!+#REF!+#REF!+#REF!+#REF!+#REF!+#REF!+#REF!+#REF!+#REF!+#REF!+#REF!+#REF!+#REF!+#REF!+#REF!+#REF!+#REF!+#REF!+#REF!+#REF!+#REF!</f>
        <v>#REF!</v>
      </c>
      <c r="M81" s="28" t="e">
        <f>+'IMP_1-5'!#REF!+#REF!+#REF!+#REF!+#REF!+#REF!+#REF!+#REF!+#REF!+#REF!+#REF!+#REF!+#REF!+#REF!+#REF!+#REF!+#REF!+#REF!+#REF!+#REF!+#REF!+#REF!+#REF!+#REF!+#REF!</f>
        <v>#REF!</v>
      </c>
    </row>
    <row r="82" spans="6:13" hidden="1" x14ac:dyDescent="0.25">
      <c r="F82" s="28" t="e">
        <f>+'IMP_1-5'!#REF!+#REF!+#REF!+#REF!+#REF!+#REF!+#REF!+#REF!+#REF!+#REF!+#REF!+#REF!+#REF!+#REF!+#REF!+#REF!+#REF!+#REF!+#REF!+#REF!+#REF!+#REF!+#REF!+#REF!+#REF!</f>
        <v>#REF!</v>
      </c>
    </row>
    <row r="83" spans="6:13" hidden="1" x14ac:dyDescent="0.25">
      <c r="F83" s="28" t="e">
        <f>+'IMP_1-5'!#REF!+#REF!+#REF!+#REF!+#REF!+#REF!+#REF!+#REF!+#REF!+#REF!+#REF!+#REF!+#REF!+#REF!+#REF!+#REF!+#REF!+#REF!+#REF!+#REF!+#REF!+#REF!+#REF!+#REF!+#REF!</f>
        <v>#REF!</v>
      </c>
    </row>
    <row r="84" spans="6:13" hidden="1" x14ac:dyDescent="0.25">
      <c r="F84" s="28" t="e">
        <f>+'IMP_1-5'!#REF!+#REF!+#REF!+#REF!+#REF!+#REF!+#REF!+#REF!+#REF!+#REF!+#REF!+#REF!+#REF!+#REF!+#REF!+#REF!+#REF!+#REF!+#REF!+#REF!+#REF!+#REF!+#REF!+#REF!+#REF!</f>
        <v>#REF!</v>
      </c>
    </row>
    <row r="85" spans="6:13" hidden="1" x14ac:dyDescent="0.25">
      <c r="F85" s="28"/>
    </row>
    <row r="86" spans="6:13" x14ac:dyDescent="0.25">
      <c r="F86" s="28" t="e">
        <f>+'IMP_1-5'!#REF!+#REF!+#REF!+#REF!+#REF!+#REF!+#REF!+#REF!+#REF!+#REF!+#REF!+#REF!+#REF!+#REF!+#REF!+#REF!+#REF!+#REF!+#REF!+#REF!+#REF!+#REF!+#REF!+#REF!+#REF!</f>
        <v>#REF!</v>
      </c>
    </row>
    <row r="87" spans="6:13" x14ac:dyDescent="0.25">
      <c r="F87" s="28" t="e">
        <f>+'IMP_1-5'!#REF!+#REF!+#REF!+#REF!+#REF!+#REF!+#REF!+#REF!+#REF!+#REF!+#REF!+#REF!+#REF!+#REF!+#REF!+#REF!+#REF!+#REF!+#REF!+#REF!+#REF!+#REF!+#REF!+#REF!+#REF!</f>
        <v>#REF!</v>
      </c>
    </row>
    <row r="88" spans="6:13" x14ac:dyDescent="0.25">
      <c r="F88" s="28" t="e">
        <f>+'IMP_1-5'!#REF!+#REF!+#REF!+#REF!+#REF!+#REF!+#REF!+#REF!+#REF!+#REF!+#REF!+#REF!+#REF!+#REF!+#REF!+#REF!+#REF!+#REF!+#REF!+#REF!+#REF!+#REF!+#REF!+#REF!+#REF!</f>
        <v>#REF!</v>
      </c>
    </row>
    <row r="89" spans="6:13" x14ac:dyDescent="0.25">
      <c r="F89" s="28" t="e">
        <f>+'IMP_1-5'!#REF!+#REF!+#REF!+#REF!+#REF!+#REF!+#REF!+#REF!+#REF!+#REF!+#REF!+#REF!+#REF!+#REF!+#REF!+#REF!+#REF!+#REF!+#REF!+#REF!+#REF!+#REF!+#REF!+#REF!+#REF!</f>
        <v>#REF!</v>
      </c>
    </row>
    <row r="90" spans="6:13" x14ac:dyDescent="0.25">
      <c r="F90" s="28" t="e">
        <f>+'IMP_1-5'!#REF!+#REF!+#REF!+#REF!+#REF!+#REF!+#REF!+#REF!+#REF!+#REF!+#REF!+#REF!+#REF!+#REF!+#REF!+#REF!+#REF!+#REF!+#REF!+#REF!+#REF!+#REF!+#REF!+#REF!+#REF!</f>
        <v>#REF!</v>
      </c>
    </row>
    <row r="91" spans="6:13" x14ac:dyDescent="0.25">
      <c r="F91" s="28" t="e">
        <f>+'IMP_1-5'!#REF!+#REF!+#REF!+#REF!+#REF!+#REF!+#REF!+#REF!+#REF!+#REF!+#REF!+#REF!+#REF!+#REF!+#REF!+#REF!+#REF!+#REF!+#REF!+#REF!+#REF!+#REF!+#REF!+#REF!+#REF!</f>
        <v>#REF!</v>
      </c>
    </row>
    <row r="92" spans="6:13" x14ac:dyDescent="0.25">
      <c r="F92" s="28" t="e">
        <f>+'IMP_1-5'!#REF!+#REF!+#REF!+#REF!+#REF!+#REF!+#REF!+#REF!+#REF!+#REF!+#REF!+#REF!+#REF!+#REF!+#REF!+#REF!+#REF!+#REF!+#REF!+#REF!+#REF!+#REF!+#REF!+#REF!+#REF!</f>
        <v>#REF!</v>
      </c>
    </row>
    <row r="93" spans="6:13" x14ac:dyDescent="0.25">
      <c r="F93" s="28" t="e">
        <f>+'IMP_1-5'!#REF!+#REF!+#REF!+#REF!+#REF!+#REF!+#REF!+#REF!+#REF!+#REF!+#REF!+#REF!+#REF!+#REF!+#REF!+#REF!+#REF!+#REF!+#REF!+#REF!+#REF!+#REF!+#REF!+#REF!+#REF!</f>
        <v>#REF!</v>
      </c>
    </row>
  </sheetData>
  <sheetProtection algorithmName="SHA-512" hashValue="90NX1PEIcguSe8LqnNlAOrz9CGxGlj6QbGuP9kZ37Gz/vIE08+4QUts0w9XxanpRuKUL0yUk0HF3eFSiFpLlGg==" saltValue="BOSJZ1TIKHTUn6jnOSByqA==" spinCount="100000" sheet="1" objects="1" scenarios="1"/>
  <mergeCells count="23">
    <mergeCell ref="E24:F24"/>
    <mergeCell ref="E17:F17"/>
    <mergeCell ref="E19:F19"/>
    <mergeCell ref="E20:F20"/>
    <mergeCell ref="E21:F21"/>
    <mergeCell ref="E22:F22"/>
    <mergeCell ref="A1:B1"/>
    <mergeCell ref="A2:B2"/>
    <mergeCell ref="A11:B11"/>
    <mergeCell ref="A16:B16"/>
    <mergeCell ref="A23:B23"/>
    <mergeCell ref="A63:A70"/>
    <mergeCell ref="A15:B15"/>
    <mergeCell ref="A22:B22"/>
    <mergeCell ref="A3:B3"/>
    <mergeCell ref="A10:B10"/>
    <mergeCell ref="A57:A62"/>
    <mergeCell ref="A33:B33"/>
    <mergeCell ref="A27:B27"/>
    <mergeCell ref="A45:B45"/>
    <mergeCell ref="A25:B25"/>
    <mergeCell ref="A44:B44"/>
    <mergeCell ref="A32:B32"/>
  </mergeCells>
  <conditionalFormatting sqref="B4:B9">
    <cfRule type="cellIs" dxfId="7" priority="15" operator="equal">
      <formula>"PROPOSTA NON AMMISSIBILE"</formula>
    </cfRule>
  </conditionalFormatting>
  <conditionalFormatting sqref="B12:B14">
    <cfRule type="cellIs" dxfId="6" priority="3" operator="equal">
      <formula>"PROPOSTA NON AMMISSIBILE"</formula>
    </cfRule>
  </conditionalFormatting>
  <conditionalFormatting sqref="B17:B21">
    <cfRule type="cellIs" dxfId="5" priority="13" operator="equal">
      <formula>"PROPOSTA NON AMMISSIBILE"</formula>
    </cfRule>
  </conditionalFormatting>
  <conditionalFormatting sqref="B24">
    <cfRule type="cellIs" dxfId="4" priority="2" operator="equal">
      <formula>"PROPOSTA NON AMMISSIBILE"</formula>
    </cfRule>
  </conditionalFormatting>
  <conditionalFormatting sqref="B26 B46">
    <cfRule type="cellIs" dxfId="3" priority="19" operator="equal">
      <formula>"PROPOSTA NON AMMISSIBILE"</formula>
    </cfRule>
  </conditionalFormatting>
  <conditionalFormatting sqref="B28:B31">
    <cfRule type="cellIs" dxfId="2" priority="1" operator="equal">
      <formula>"PROPOSTA NON AMMISSIBILE"</formula>
    </cfRule>
  </conditionalFormatting>
  <conditionalFormatting sqref="B34:B43">
    <cfRule type="cellIs" dxfId="1" priority="5" operator="equal">
      <formula>"PROPOSTA NON AMMISSIBILE"</formula>
    </cfRule>
  </conditionalFormatting>
  <conditionalFormatting sqref="B54">
    <cfRule type="cellIs" dxfId="0" priority="10" operator="equal">
      <formula>"PROPOSTA NON AMMISSIBILE"</formula>
    </cfRule>
  </conditionalFormatting>
  <pageMargins left="0.7" right="0.7" top="0.75" bottom="0.75" header="0.3" footer="0.3"/>
  <pageSetup paperSize="9" scale="8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8</vt:i4>
      </vt:variant>
      <vt:variant>
        <vt:lpstr>Intervalli denominati</vt:lpstr>
      </vt:variant>
      <vt:variant>
        <vt:i4>7</vt:i4>
      </vt:variant>
    </vt:vector>
  </HeadingPairs>
  <TitlesOfParts>
    <vt:vector size="15" baseType="lpstr">
      <vt:lpstr>COPERTINA</vt:lpstr>
      <vt:lpstr>DATI DI PARTENZA</vt:lpstr>
      <vt:lpstr>IMP_1-5</vt:lpstr>
      <vt:lpstr>IMP_6-10</vt:lpstr>
      <vt:lpstr>IMP_11-15</vt:lpstr>
      <vt:lpstr>IMP_16-20</vt:lpstr>
      <vt:lpstr>IMP_21-25</vt:lpstr>
      <vt:lpstr>RIEPILOGO</vt:lpstr>
      <vt:lpstr>'DATI DI PARTENZA'!Area_stampa</vt:lpstr>
      <vt:lpstr>'IMP_11-15'!Area_stampa</vt:lpstr>
      <vt:lpstr>'IMP_1-5'!Area_stampa</vt:lpstr>
      <vt:lpstr>'IMP_16-20'!Area_stampa</vt:lpstr>
      <vt:lpstr>'IMP_21-25'!Area_stampa</vt:lpstr>
      <vt:lpstr>'IMP_6-10'!Area_stampa</vt:lpstr>
      <vt:lpstr>RIEPILOGO!Area_stampa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 Usai</dc:creator>
  <cp:lastModifiedBy>Carlo Usai</cp:lastModifiedBy>
  <cp:lastPrinted>2026-09-25T09:11:47Z</cp:lastPrinted>
  <dcterms:created xsi:type="dcterms:W3CDTF">2024-10-21T11:49:17Z</dcterms:created>
  <dcterms:modified xsi:type="dcterms:W3CDTF">2026-09-25T09:19:55Z</dcterms:modified>
</cp:coreProperties>
</file>